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6980B7CD-C3B1-4131-A620-034FE5A6F3F8}" xr6:coauthVersionLast="45" xr6:coauthVersionMax="45" xr10:uidLastSave="{00000000-0000-0000-0000-000000000000}"/>
  <bookViews>
    <workbookView xWindow="-120" yWindow="-120" windowWidth="20640" windowHeight="11310" tabRatio="695" xr2:uid="{00000000-000D-0000-FFFF-FFFF00000000}"/>
  </bookViews>
  <sheets>
    <sheet name="I&amp;E" sheetId="11" r:id="rId1"/>
    <sheet name="Summary" sheetId="18" r:id="rId2"/>
    <sheet name="Balance Sheet" sheetId="19" r:id="rId3"/>
    <sheet name="Bank" sheetId="14" r:id="rId4"/>
    <sheet name="Petty Cash" sheetId="13" r:id="rId5"/>
  </sheets>
  <definedNames>
    <definedName name="_xlnm._FilterDatabase" localSheetId="0" hidden="1">'I&amp;E'!$A$3:$L$34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9" l="1"/>
  <c r="J15" i="18" l="1"/>
  <c r="F12" i="18"/>
  <c r="E35" i="11" l="1"/>
  <c r="H35" i="11"/>
  <c r="J35" i="11"/>
  <c r="K35" i="11"/>
  <c r="L35" i="11"/>
  <c r="M35" i="11"/>
  <c r="N35" i="11"/>
  <c r="O35" i="11"/>
  <c r="I35" i="11"/>
  <c r="G6" i="18" s="1"/>
  <c r="R14" i="13" l="1"/>
  <c r="R13" i="13"/>
  <c r="R12" i="13" l="1"/>
  <c r="R11" i="13"/>
  <c r="F5" i="13" l="1"/>
  <c r="F6" i="13" l="1"/>
  <c r="F7" i="13" s="1"/>
  <c r="F8" i="13" s="1"/>
  <c r="F9" i="13" s="1"/>
  <c r="F10" i="13" s="1"/>
  <c r="F11" i="13" s="1"/>
  <c r="F12" i="13" s="1"/>
  <c r="F13" i="13" s="1"/>
  <c r="F14" i="13" s="1"/>
  <c r="F48" i="11" s="1"/>
  <c r="F17" i="19" s="1"/>
  <c r="F5" i="14"/>
  <c r="B14" i="18" l="1"/>
  <c r="B13" i="18"/>
  <c r="R3" i="13"/>
  <c r="R4" i="13"/>
  <c r="R5" i="13"/>
  <c r="R6" i="13"/>
  <c r="R7" i="13"/>
  <c r="R8" i="13"/>
  <c r="R9" i="13"/>
  <c r="R10" i="13"/>
  <c r="F35" i="11" l="1"/>
  <c r="E37" i="11" l="1"/>
  <c r="F40" i="11"/>
  <c r="F8" i="19" l="1"/>
  <c r="F10" i="19" s="1"/>
  <c r="E44" i="11"/>
  <c r="F37" i="11"/>
  <c r="F6" i="14" l="1"/>
  <c r="F13" i="18"/>
  <c r="F14" i="18"/>
  <c r="G7" i="18"/>
  <c r="P35" i="11"/>
  <c r="G15" i="18" l="1"/>
  <c r="F7" i="14"/>
  <c r="F8" i="14" s="1"/>
  <c r="F9" i="14" s="1"/>
  <c r="F10" i="14" s="1"/>
  <c r="F11" i="14" s="1"/>
  <c r="F12" i="14" s="1"/>
  <c r="F13" i="14" s="1"/>
  <c r="G8" i="18"/>
  <c r="F14" i="14" l="1"/>
  <c r="F15" i="14" s="1"/>
  <c r="F16" i="14" s="1"/>
  <c r="F17" i="14" s="1"/>
  <c r="F18" i="14" s="1"/>
  <c r="F19" i="14" s="1"/>
  <c r="F20" i="14" s="1"/>
  <c r="G18" i="18"/>
  <c r="F21" i="14" l="1"/>
  <c r="F22" i="14" s="1"/>
  <c r="F23" i="14" l="1"/>
  <c r="F24" i="14" s="1"/>
  <c r="F25" i="14" l="1"/>
  <c r="F26" i="14" l="1"/>
  <c r="F27" i="14" s="1"/>
  <c r="F28" i="14" s="1"/>
  <c r="F47" i="11" s="1"/>
  <c r="F19" i="19" l="1"/>
  <c r="F49" i="11"/>
</calcChain>
</file>

<file path=xl/sharedStrings.xml><?xml version="1.0" encoding="utf-8"?>
<sst xmlns="http://schemas.openxmlformats.org/spreadsheetml/2006/main" count="252" uniqueCount="142">
  <si>
    <t>Excess of Income over Expenditure</t>
  </si>
  <si>
    <t xml:space="preserve">MK Prostate Cancer Support </t>
  </si>
  <si>
    <t>Income £</t>
  </si>
  <si>
    <t>Expenditure £</t>
  </si>
  <si>
    <t>Folio</t>
  </si>
  <si>
    <t>Receipt/ref no</t>
  </si>
  <si>
    <t>Date</t>
  </si>
  <si>
    <t>Description</t>
  </si>
  <si>
    <t>Remarks</t>
  </si>
  <si>
    <t>Out £</t>
  </si>
  <si>
    <t>In £</t>
  </si>
  <si>
    <t>Balance £</t>
  </si>
  <si>
    <t>Represented by:</t>
  </si>
  <si>
    <t>Bank</t>
  </si>
  <si>
    <t xml:space="preserve"> </t>
  </si>
  <si>
    <t>Grants</t>
  </si>
  <si>
    <t xml:space="preserve">Milton Keynes Prostate Cancer Support </t>
  </si>
  <si>
    <t>Petty cash</t>
  </si>
  <si>
    <t>Treasurer</t>
  </si>
  <si>
    <t>Chairman</t>
  </si>
  <si>
    <t>Donations</t>
  </si>
  <si>
    <t>Signature</t>
  </si>
  <si>
    <t>Position</t>
  </si>
  <si>
    <t>Raffles</t>
  </si>
  <si>
    <t>Name</t>
  </si>
  <si>
    <t>D Tomlinson</t>
  </si>
  <si>
    <t>S Younan</t>
  </si>
  <si>
    <t>Auditor</t>
  </si>
  <si>
    <t>T Thornton</t>
  </si>
  <si>
    <t>Notes</t>
  </si>
  <si>
    <t>Income</t>
  </si>
  <si>
    <t>Total income</t>
  </si>
  <si>
    <t>Less: expenditure</t>
  </si>
  <si>
    <t>Total expenditure</t>
  </si>
  <si>
    <t>£</t>
  </si>
  <si>
    <t>Notes to the accounts</t>
  </si>
  <si>
    <t>1)</t>
  </si>
  <si>
    <t>2)</t>
  </si>
  <si>
    <t>MK Prostate Cancer Support Group</t>
  </si>
  <si>
    <t>Reserves</t>
  </si>
  <si>
    <t>Surplus brought forward</t>
  </si>
  <si>
    <r>
      <rPr>
        <b/>
        <sz val="11"/>
        <color theme="1"/>
        <rFont val="Calibri"/>
        <family val="2"/>
        <scheme val="minor"/>
      </rPr>
      <t>Total reserves</t>
    </r>
    <r>
      <rPr>
        <sz val="11"/>
        <color theme="1"/>
        <rFont val="Calibri"/>
        <family val="2"/>
        <scheme val="minor"/>
      </rPr>
      <t xml:space="preserve"> carried forward</t>
    </r>
  </si>
  <si>
    <t>Bank balance</t>
  </si>
  <si>
    <t>Total assets</t>
  </si>
  <si>
    <t>D Tomlinson - Treasurer</t>
  </si>
  <si>
    <t>S Younan - Chairman</t>
  </si>
  <si>
    <t>Report of the auditor to the members</t>
  </si>
  <si>
    <t xml:space="preserve">I have examined the attached Income and Expenditure Account for the year ended </t>
  </si>
  <si>
    <t>that they are in agreement with the records and explanations given to me.</t>
  </si>
  <si>
    <t>Expenditure</t>
  </si>
  <si>
    <t>Sundry</t>
  </si>
  <si>
    <t>Analysis</t>
  </si>
  <si>
    <t>Operational</t>
  </si>
  <si>
    <t>Cash</t>
  </si>
  <si>
    <t>Expenses</t>
  </si>
  <si>
    <t>Events</t>
  </si>
  <si>
    <t>Raffles and Sundry</t>
  </si>
  <si>
    <t>Events Other</t>
  </si>
  <si>
    <t>Signed on      November 2019  by:</t>
  </si>
  <si>
    <t>Members meeting costs</t>
  </si>
  <si>
    <t>Income and Expenditure for the Year Ending 30/09/2020</t>
  </si>
  <si>
    <t>Excess of Income over Expenditure B/fwd from 2019</t>
  </si>
  <si>
    <t>Excess of Income over Expenditure C/fwd to 2021</t>
  </si>
  <si>
    <t>Income and Expenditure Summary for the Year Ending 30/09/2020</t>
  </si>
  <si>
    <t>Balance Sheet as at 30th September 2020</t>
  </si>
  <si>
    <t>30th September 2020 and Balance Sheet as at 30th September 2020 and confirm</t>
  </si>
  <si>
    <t>Bank Statement as at 30/09/2020</t>
  </si>
  <si>
    <t>Balance B/fwd from 30/09/2019</t>
  </si>
  <si>
    <t>Cheque 800097</t>
  </si>
  <si>
    <t>Expenses M Bell Stony Stratford Fayre</t>
  </si>
  <si>
    <t>B/fwd from 2019</t>
  </si>
  <si>
    <t>Refreshments Elior -  Meeting 28/10/19</t>
  </si>
  <si>
    <t>Folio 2</t>
  </si>
  <si>
    <t>Cheque 800098</t>
  </si>
  <si>
    <t xml:space="preserve">Expenses D Tomlinson Stamps, Paper </t>
  </si>
  <si>
    <t>Expenses M Bell - re PSA Meetings and speakers gift</t>
  </si>
  <si>
    <t>Cheque</t>
  </si>
  <si>
    <t>Waitrose Oakgrove Green Token Scheme (David discovered the labels had been switched but luckily I had a photo)</t>
  </si>
  <si>
    <t>22/112019</t>
  </si>
  <si>
    <t>Cheque 800100</t>
  </si>
  <si>
    <t>Cheque 800099</t>
  </si>
  <si>
    <t>GFCT Re 2019 PSA Event at Windmill Hill</t>
  </si>
  <si>
    <t>Sale of badges at PSA Event</t>
  </si>
  <si>
    <t>To Petty Cash</t>
  </si>
  <si>
    <t>Cheque 800101</t>
  </si>
  <si>
    <t>Cheque 800102</t>
  </si>
  <si>
    <t>Cheque 800103</t>
  </si>
  <si>
    <t>Elior refreshments hire for AGM</t>
  </si>
  <si>
    <r>
      <t xml:space="preserve">Extracare room hire for AGM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meeting of 28/10/19</t>
    </r>
  </si>
  <si>
    <t>Cheque 800104</t>
  </si>
  <si>
    <t>Cheque 800105</t>
  </si>
  <si>
    <t>Expenses M Bell re.Santander</t>
  </si>
  <si>
    <t>Expenses D Tomlinson GFCT Seminar Stonebridg GC</t>
  </si>
  <si>
    <t>Donations at meeting (no raffle)</t>
  </si>
  <si>
    <t>Donations at AGM</t>
  </si>
  <si>
    <t>Raffle at AGM</t>
  </si>
  <si>
    <t>£20 to bank £2 to Petty Cash</t>
  </si>
  <si>
    <t>Presentations at Santander</t>
  </si>
  <si>
    <t>£50 to bank £3.47 to Petty Cash</t>
  </si>
  <si>
    <t>Expenses M Bell re. AGM</t>
  </si>
  <si>
    <t>Cheque 800106</t>
  </si>
  <si>
    <t>Petty Cash</t>
  </si>
  <si>
    <t>Expenses D Buckley postage re sending PSA forms to GFCT</t>
  </si>
  <si>
    <t>Cheque 800107</t>
  </si>
  <si>
    <t>Expenses S Younan meeting other groups, PSA refreshments, speakers gifts, visiting Santander</t>
  </si>
  <si>
    <t>Cheque to C Lewis to replace uncashed cheque 800051</t>
  </si>
  <si>
    <t>Extracare - meeting of 11/01/20</t>
  </si>
  <si>
    <t>Elior refreshments hire meeting of 11/01/20</t>
  </si>
  <si>
    <t>Cheque 800109</t>
  </si>
  <si>
    <t>Cheque 800108</t>
  </si>
  <si>
    <t>Cheque 800110</t>
  </si>
  <si>
    <t>Cheque 800111</t>
  </si>
  <si>
    <t>Payment for MKPCS Mailbox</t>
  </si>
  <si>
    <t>Payment for MKPCS Website</t>
  </si>
  <si>
    <t>Bank discrepancy re M Bell expenses.  M Bell paid 50p to petty cash</t>
  </si>
  <si>
    <t>Cheque 800113</t>
  </si>
  <si>
    <t>Cheque 800112</t>
  </si>
  <si>
    <t>Elior refreshments hire meeting of 2/3/20</t>
  </si>
  <si>
    <t>Extracare - meeting of 2/3/20</t>
  </si>
  <si>
    <t>Waitrose Oakgrove Green Token Scheme (David discovered the labels had been switched but luckily I had a photo - A mysertious sum of exactly 50%)</t>
  </si>
  <si>
    <t>Raffle at meeting 2/3/20</t>
  </si>
  <si>
    <t>Cheque 800114</t>
  </si>
  <si>
    <t>Expenses M Bell re. travel to presentations</t>
  </si>
  <si>
    <t>Expenses S Younan re. speakers gifts/meeting with members</t>
  </si>
  <si>
    <t>Total  £</t>
  </si>
  <si>
    <t>Cheque 800115</t>
  </si>
  <si>
    <t>Cheque  800115</t>
  </si>
  <si>
    <t>Unpresented cheque 800051 (Christiana Lewis) for Expenses at lakers Nursery - MKPS afteroon Tea</t>
  </si>
  <si>
    <t>From Petty Cash as neither Sam nor David in attendance</t>
  </si>
  <si>
    <t>From Petty Cash</t>
  </si>
  <si>
    <t>Unpresented cheque 800075 Elior, Refreshments for meeting 30/07/18</t>
  </si>
  <si>
    <t>W/off unpresented cheque 800075</t>
  </si>
  <si>
    <t>W/off unpresented cheque 800051</t>
  </si>
  <si>
    <t>PSA events</t>
  </si>
  <si>
    <t>The PSA Event took place in oct 2019.  there was no event in 2020.</t>
  </si>
  <si>
    <t>Donations received</t>
  </si>
  <si>
    <t>Petty Cash as at 30/09/2020</t>
  </si>
  <si>
    <t>Excess of Expenditure over Income</t>
  </si>
  <si>
    <t>Excess of Expenditure over Income (2019 - Surplus)</t>
  </si>
  <si>
    <t>Excess of expenditure over income for the year</t>
  </si>
  <si>
    <t>Operating expenses incude Website costs of £153 (2019 website costs £122)</t>
  </si>
  <si>
    <t xml:space="preserve">    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</si>
</sst>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_(* #,##0_);_(* \(#,##0\);_(* &quot;-&quot;??_);_(@_)"/>
    <numFmt numFmtId="166" formatCode="&quot;£&quot;#,##0"/>
    <numFmt numFmtId="167" formatCode="&quot;£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Border="1"/>
    <xf numFmtId="0" fontId="4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/>
    <xf numFmtId="0" fontId="0" fillId="0" borderId="7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2" fontId="0" fillId="0" borderId="4" xfId="0" applyNumberFormat="1" applyFont="1" applyBorder="1"/>
    <xf numFmtId="2" fontId="0" fillId="0" borderId="0" xfId="0" applyNumberFormat="1"/>
    <xf numFmtId="164" fontId="4" fillId="0" borderId="1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2" fontId="0" fillId="0" borderId="14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vertical="top"/>
    </xf>
    <xf numFmtId="2" fontId="0" fillId="0" borderId="18" xfId="0" applyNumberFormat="1" applyFont="1" applyBorder="1" applyAlignment="1">
      <alignment horizontal="right" vertical="top"/>
    </xf>
    <xf numFmtId="2" fontId="0" fillId="0" borderId="6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9" xfId="0" applyBorder="1"/>
    <xf numFmtId="0" fontId="0" fillId="0" borderId="6" xfId="0" applyBorder="1"/>
    <xf numFmtId="0" fontId="0" fillId="0" borderId="11" xfId="0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8" xfId="0" applyBorder="1"/>
    <xf numFmtId="0" fontId="8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/>
    <xf numFmtId="44" fontId="0" fillId="0" borderId="0" xfId="0" applyNumberFormat="1" applyBorder="1"/>
    <xf numFmtId="0" fontId="0" fillId="0" borderId="17" xfId="0" applyBorder="1"/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/>
    <xf numFmtId="0" fontId="5" fillId="0" borderId="19" xfId="0" applyFont="1" applyBorder="1"/>
    <xf numFmtId="0" fontId="5" fillId="0" borderId="0" xfId="0" applyFont="1" applyBorder="1"/>
    <xf numFmtId="0" fontId="9" fillId="0" borderId="0" xfId="0" applyFont="1" applyBorder="1"/>
    <xf numFmtId="0" fontId="3" fillId="0" borderId="19" xfId="0" applyFont="1" applyBorder="1"/>
    <xf numFmtId="0" fontId="3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6" xfId="0" applyFont="1" applyBorder="1"/>
    <xf numFmtId="0" fontId="12" fillId="0" borderId="19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4" fillId="0" borderId="0" xfId="0" applyFont="1" applyBorder="1"/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65" fontId="0" fillId="0" borderId="33" xfId="2" applyNumberFormat="1" applyFont="1" applyBorder="1"/>
    <xf numFmtId="165" fontId="0" fillId="0" borderId="0" xfId="2" applyNumberFormat="1" applyFont="1" applyBorder="1"/>
    <xf numFmtId="0" fontId="15" fillId="0" borderId="0" xfId="0" applyFont="1" applyBorder="1"/>
    <xf numFmtId="0" fontId="2" fillId="0" borderId="19" xfId="0" applyFont="1" applyBorder="1"/>
    <xf numFmtId="17" fontId="0" fillId="0" borderId="19" xfId="0" applyNumberFormat="1" applyBorder="1"/>
    <xf numFmtId="0" fontId="4" fillId="0" borderId="23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44" fontId="0" fillId="0" borderId="0" xfId="0" applyNumberFormat="1"/>
    <xf numFmtId="164" fontId="0" fillId="0" borderId="37" xfId="0" applyNumberFormat="1" applyFont="1" applyBorder="1" applyAlignment="1">
      <alignment horizontal="center" vertical="top"/>
    </xf>
    <xf numFmtId="0" fontId="0" fillId="0" borderId="40" xfId="0" applyBorder="1" applyAlignment="1">
      <alignment horizontal="left" vertical="top"/>
    </xf>
    <xf numFmtId="0" fontId="0" fillId="0" borderId="38" xfId="0" applyBorder="1" applyAlignment="1">
      <alignment vertical="top"/>
    </xf>
    <xf numFmtId="2" fontId="0" fillId="0" borderId="38" xfId="0" applyNumberFormat="1" applyFont="1" applyBorder="1" applyAlignment="1">
      <alignment vertical="top"/>
    </xf>
    <xf numFmtId="2" fontId="0" fillId="0" borderId="38" xfId="1" applyNumberFormat="1" applyFont="1" applyBorder="1" applyAlignment="1">
      <alignment vertical="top"/>
    </xf>
    <xf numFmtId="2" fontId="0" fillId="0" borderId="39" xfId="0" applyNumberFormat="1" applyFont="1" applyBorder="1" applyAlignment="1">
      <alignment horizontal="right" vertical="top"/>
    </xf>
    <xf numFmtId="2" fontId="0" fillId="0" borderId="4" xfId="0" applyNumberFormat="1" applyFont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2" fontId="0" fillId="0" borderId="43" xfId="0" applyNumberFormat="1" applyBorder="1" applyAlignment="1">
      <alignment vertical="center"/>
    </xf>
    <xf numFmtId="2" fontId="0" fillId="0" borderId="45" xfId="0" applyNumberFormat="1" applyBorder="1"/>
    <xf numFmtId="1" fontId="0" fillId="0" borderId="11" xfId="0" applyNumberFormat="1" applyBorder="1"/>
    <xf numFmtId="164" fontId="0" fillId="0" borderId="2" xfId="0" applyNumberFormat="1" applyFont="1" applyBorder="1" applyAlignment="1">
      <alignment horizontal="center" vertical="center"/>
    </xf>
    <xf numFmtId="2" fontId="13" fillId="0" borderId="0" xfId="0" applyNumberFormat="1" applyFont="1" applyBorder="1"/>
    <xf numFmtId="0" fontId="0" fillId="0" borderId="28" xfId="0" applyBorder="1" applyAlignment="1">
      <alignment vertical="center"/>
    </xf>
    <xf numFmtId="0" fontId="0" fillId="0" borderId="47" xfId="0" applyBorder="1"/>
    <xf numFmtId="0" fontId="0" fillId="0" borderId="1" xfId="0" applyBorder="1"/>
    <xf numFmtId="0" fontId="0" fillId="0" borderId="4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2" fontId="6" fillId="0" borderId="4" xfId="0" applyNumberFormat="1" applyFont="1" applyBorder="1" applyAlignment="1">
      <alignment vertical="center"/>
    </xf>
    <xf numFmtId="2" fontId="0" fillId="0" borderId="41" xfId="0" applyNumberForma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vertical="center"/>
    </xf>
    <xf numFmtId="2" fontId="0" fillId="0" borderId="8" xfId="1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4" xfId="0" applyFont="1" applyBorder="1" applyAlignment="1">
      <alignment vertical="top" wrapText="1"/>
    </xf>
    <xf numFmtId="0" fontId="0" fillId="0" borderId="0" xfId="0" applyFont="1"/>
    <xf numFmtId="2" fontId="4" fillId="0" borderId="43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right" vertical="center"/>
    </xf>
    <xf numFmtId="0" fontId="0" fillId="2" borderId="46" xfId="0" applyFill="1" applyBorder="1" applyAlignment="1">
      <alignment horizontal="center" vertical="center"/>
    </xf>
    <xf numFmtId="2" fontId="6" fillId="0" borderId="4" xfId="0" applyNumberFormat="1" applyFont="1" applyBorder="1" applyAlignment="1">
      <alignment vertical="top" wrapText="1"/>
    </xf>
    <xf numFmtId="2" fontId="0" fillId="0" borderId="4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2" fontId="6" fillId="0" borderId="4" xfId="0" applyNumberFormat="1" applyFont="1" applyBorder="1" applyAlignment="1">
      <alignment vertical="top"/>
    </xf>
    <xf numFmtId="2" fontId="0" fillId="0" borderId="0" xfId="0" applyNumberFormat="1" applyBorder="1"/>
    <xf numFmtId="2" fontId="0" fillId="0" borderId="8" xfId="0" applyNumberFormat="1" applyBorder="1"/>
    <xf numFmtId="2" fontId="2" fillId="0" borderId="51" xfId="0" applyNumberFormat="1" applyFont="1" applyBorder="1" applyAlignment="1">
      <alignment vertical="center"/>
    </xf>
    <xf numFmtId="3" fontId="0" fillId="0" borderId="0" xfId="0" applyNumberFormat="1"/>
    <xf numFmtId="2" fontId="0" fillId="0" borderId="52" xfId="0" applyNumberFormat="1" applyBorder="1" applyAlignment="1">
      <alignment vertical="center"/>
    </xf>
    <xf numFmtId="43" fontId="1" fillId="0" borderId="0" xfId="2" applyFont="1" applyBorder="1"/>
    <xf numFmtId="0" fontId="1" fillId="0" borderId="6" xfId="0" applyFont="1" applyBorder="1"/>
    <xf numFmtId="165" fontId="1" fillId="0" borderId="0" xfId="2" applyNumberFormat="1" applyFont="1" applyBorder="1"/>
    <xf numFmtId="165" fontId="1" fillId="0" borderId="6" xfId="0" applyNumberFormat="1" applyFont="1" applyBorder="1"/>
    <xf numFmtId="0" fontId="1" fillId="0" borderId="0" xfId="0" applyFont="1" applyBorder="1"/>
    <xf numFmtId="165" fontId="1" fillId="0" borderId="21" xfId="2" applyNumberFormat="1" applyFont="1" applyBorder="1"/>
    <xf numFmtId="165" fontId="1" fillId="0" borderId="22" xfId="2" applyNumberFormat="1" applyFont="1" applyBorder="1"/>
    <xf numFmtId="1" fontId="1" fillId="0" borderId="0" xfId="0" applyNumberFormat="1" applyFont="1"/>
    <xf numFmtId="165" fontId="1" fillId="0" borderId="0" xfId="2" applyNumberFormat="1" applyFont="1" applyBorder="1" applyAlignment="1">
      <alignment horizontal="center"/>
    </xf>
    <xf numFmtId="1" fontId="1" fillId="0" borderId="32" xfId="0" applyNumberFormat="1" applyFont="1" applyBorder="1"/>
    <xf numFmtId="3" fontId="1" fillId="0" borderId="32" xfId="0" applyNumberFormat="1" applyFont="1" applyBorder="1"/>
    <xf numFmtId="0" fontId="1" fillId="0" borderId="0" xfId="0" applyFont="1"/>
    <xf numFmtId="43" fontId="1" fillId="0" borderId="0" xfId="2" applyFont="1" applyBorder="1" applyAlignment="1">
      <alignment horizontal="right"/>
    </xf>
    <xf numFmtId="165" fontId="6" fillId="0" borderId="33" xfId="2" applyNumberFormat="1" applyFont="1" applyBorder="1"/>
    <xf numFmtId="165" fontId="17" fillId="0" borderId="0" xfId="2" applyNumberFormat="1" applyFont="1" applyBorder="1"/>
    <xf numFmtId="165" fontId="6" fillId="0" borderId="0" xfId="2" applyNumberFormat="1" applyFont="1" applyBorder="1" applyAlignment="1">
      <alignment horizontal="right"/>
    </xf>
    <xf numFmtId="165" fontId="6" fillId="0" borderId="34" xfId="2" applyNumberFormat="1" applyFont="1" applyBorder="1"/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4" xfId="0" applyBorder="1"/>
    <xf numFmtId="0" fontId="0" fillId="0" borderId="52" xfId="0" applyBorder="1"/>
    <xf numFmtId="164" fontId="0" fillId="0" borderId="35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2" fontId="0" fillId="0" borderId="26" xfId="0" applyNumberFormat="1" applyBorder="1" applyAlignment="1">
      <alignment horizontal="left" vertical="center"/>
    </xf>
    <xf numFmtId="2" fontId="0" fillId="0" borderId="36" xfId="0" applyNumberFormat="1" applyFont="1" applyBorder="1" applyAlignment="1">
      <alignment horizontal="right" vertical="center"/>
    </xf>
    <xf numFmtId="164" fontId="0" fillId="0" borderId="5" xfId="0" applyNumberFormat="1" applyBorder="1" applyAlignment="1">
      <alignment horizontal="center"/>
    </xf>
    <xf numFmtId="166" fontId="18" fillId="0" borderId="23" xfId="0" applyNumberFormat="1" applyFont="1" applyBorder="1"/>
    <xf numFmtId="166" fontId="18" fillId="0" borderId="24" xfId="0" applyNumberFormat="1" applyFont="1" applyBorder="1"/>
    <xf numFmtId="167" fontId="18" fillId="0" borderId="24" xfId="0" applyNumberFormat="1" applyFont="1" applyBorder="1"/>
    <xf numFmtId="0" fontId="18" fillId="0" borderId="12" xfId="0" applyFont="1" applyBorder="1" applyAlignment="1">
      <alignment horizontal="right"/>
    </xf>
    <xf numFmtId="0" fontId="19" fillId="0" borderId="19" xfId="0" applyFont="1" applyBorder="1"/>
    <xf numFmtId="0" fontId="19" fillId="0" borderId="0" xfId="0" applyFont="1" applyBorder="1"/>
    <xf numFmtId="0" fontId="19" fillId="0" borderId="0" xfId="0" applyFont="1" applyFill="1" applyBorder="1"/>
    <xf numFmtId="2" fontId="19" fillId="0" borderId="44" xfId="0" applyNumberFormat="1" applyFont="1" applyBorder="1"/>
    <xf numFmtId="1" fontId="19" fillId="0" borderId="0" xfId="0" applyNumberFormat="1" applyFont="1" applyBorder="1"/>
    <xf numFmtId="0" fontId="3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CCECFF"/>
      <color rgb="FFFFCC00"/>
      <color rgb="FFFF6699"/>
      <color rgb="FFFFCC66"/>
      <color rgb="FF99FF99"/>
      <color rgb="FFFF99CC"/>
      <color rgb="FFCCFF99"/>
      <color rgb="FFCC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tabSelected="1" zoomScaleNormal="100" workbookViewId="0">
      <pane ySplit="3" topLeftCell="A4" activePane="bottomLeft" state="frozen"/>
      <selection pane="bottomLeft" sqref="A1:G1"/>
    </sheetView>
  </sheetViews>
  <sheetFormatPr defaultRowHeight="15" x14ac:dyDescent="0.25"/>
  <cols>
    <col min="1" max="1" width="7" customWidth="1"/>
    <col min="2" max="2" width="13.7109375" bestFit="1" customWidth="1"/>
    <col min="3" max="3" width="16" bestFit="1" customWidth="1"/>
    <col min="4" max="4" width="58.85546875" customWidth="1"/>
    <col min="5" max="5" width="14" style="8" customWidth="1"/>
    <col min="6" max="6" width="16" style="8" bestFit="1" customWidth="1"/>
    <col min="7" max="7" width="27.5703125" customWidth="1"/>
    <col min="8" max="8" width="8" bestFit="1" customWidth="1"/>
    <col min="9" max="9" width="11.5703125" bestFit="1" customWidth="1"/>
    <col min="10" max="10" width="8.140625" bestFit="1" customWidth="1"/>
    <col min="11" max="11" width="8.28515625" bestFit="1" customWidth="1"/>
    <col min="12" max="12" width="11.42578125" bestFit="1" customWidth="1"/>
    <col min="13" max="13" width="11.5703125" bestFit="1" customWidth="1"/>
    <col min="14" max="14" width="13.42578125" bestFit="1" customWidth="1"/>
    <col min="15" max="15" width="10.85546875" bestFit="1" customWidth="1"/>
  </cols>
  <sheetData>
    <row r="1" spans="1:15" ht="25.15" customHeight="1" thickBot="1" x14ac:dyDescent="0.3">
      <c r="A1" s="177" t="s">
        <v>1</v>
      </c>
      <c r="B1" s="178"/>
      <c r="C1" s="178"/>
      <c r="D1" s="178"/>
      <c r="E1" s="178"/>
      <c r="F1" s="178"/>
      <c r="G1" s="178"/>
      <c r="H1" s="174" t="s">
        <v>51</v>
      </c>
      <c r="I1" s="175"/>
      <c r="J1" s="175"/>
      <c r="K1" s="175"/>
      <c r="L1" s="175"/>
      <c r="M1" s="175"/>
      <c r="N1" s="175"/>
      <c r="O1" s="176"/>
    </row>
    <row r="2" spans="1:15" ht="30" customHeight="1" thickBot="1" x14ac:dyDescent="0.3">
      <c r="A2" s="179" t="s">
        <v>60</v>
      </c>
      <c r="B2" s="180"/>
      <c r="C2" s="180"/>
      <c r="D2" s="180"/>
      <c r="E2" s="180"/>
      <c r="F2" s="180"/>
      <c r="G2" s="180"/>
      <c r="H2" s="173" t="s">
        <v>30</v>
      </c>
      <c r="I2" s="173"/>
      <c r="J2" s="173"/>
      <c r="K2" s="173"/>
      <c r="L2" s="173" t="s">
        <v>49</v>
      </c>
      <c r="M2" s="173"/>
      <c r="N2" s="173"/>
      <c r="O2" s="173"/>
    </row>
    <row r="3" spans="1:15" ht="22.15" customHeight="1" thickBot="1" x14ac:dyDescent="0.35">
      <c r="A3" s="2" t="s">
        <v>4</v>
      </c>
      <c r="B3" s="9" t="s">
        <v>6</v>
      </c>
      <c r="C3" s="2" t="s">
        <v>5</v>
      </c>
      <c r="D3" s="2" t="s">
        <v>7</v>
      </c>
      <c r="E3" s="6" t="s">
        <v>2</v>
      </c>
      <c r="F3" s="6" t="s">
        <v>3</v>
      </c>
      <c r="G3" s="73" t="s">
        <v>8</v>
      </c>
      <c r="H3" s="74" t="s">
        <v>15</v>
      </c>
      <c r="I3" s="74" t="s">
        <v>20</v>
      </c>
      <c r="J3" s="74" t="s">
        <v>23</v>
      </c>
      <c r="K3" s="74" t="s">
        <v>50</v>
      </c>
      <c r="L3" s="74" t="s">
        <v>55</v>
      </c>
      <c r="M3" s="74" t="s">
        <v>20</v>
      </c>
      <c r="N3" s="74" t="s">
        <v>52</v>
      </c>
      <c r="O3" s="74" t="s">
        <v>54</v>
      </c>
    </row>
    <row r="4" spans="1:15" s="116" customFormat="1" ht="18" customHeight="1" x14ac:dyDescent="0.25">
      <c r="A4" s="42"/>
      <c r="B4" s="46">
        <v>43739</v>
      </c>
      <c r="C4" s="49" t="s">
        <v>53</v>
      </c>
      <c r="D4" s="103" t="s">
        <v>82</v>
      </c>
      <c r="E4" s="84">
        <v>4</v>
      </c>
      <c r="F4" s="84"/>
      <c r="G4" s="103" t="s">
        <v>83</v>
      </c>
      <c r="H4" s="118"/>
      <c r="I4" s="119">
        <v>4</v>
      </c>
      <c r="J4" s="119"/>
      <c r="K4" s="119"/>
      <c r="L4" s="120"/>
      <c r="M4" s="119"/>
      <c r="N4" s="119"/>
      <c r="O4" s="121"/>
    </row>
    <row r="5" spans="1:15" s="104" customFormat="1" ht="20.25" customHeight="1" x14ac:dyDescent="0.25">
      <c r="A5" s="42">
        <v>1</v>
      </c>
      <c r="B5" s="46">
        <v>43760</v>
      </c>
      <c r="C5" s="18" t="s">
        <v>68</v>
      </c>
      <c r="D5" s="103" t="s">
        <v>69</v>
      </c>
      <c r="E5" s="84"/>
      <c r="F5" s="84">
        <v>50.1</v>
      </c>
      <c r="G5" s="103"/>
      <c r="H5" s="85"/>
      <c r="I5" s="86"/>
      <c r="J5" s="86"/>
      <c r="K5" s="86"/>
      <c r="L5" s="117"/>
      <c r="M5" s="86"/>
      <c r="N5" s="86"/>
      <c r="O5" s="17">
        <v>50.1</v>
      </c>
    </row>
    <row r="6" spans="1:15" s="104" customFormat="1" ht="18" customHeight="1" x14ac:dyDescent="0.25">
      <c r="A6" s="42">
        <v>2</v>
      </c>
      <c r="B6" s="46">
        <v>43766</v>
      </c>
      <c r="C6" s="49" t="s">
        <v>53</v>
      </c>
      <c r="D6" s="40" t="s">
        <v>71</v>
      </c>
      <c r="E6" s="105"/>
      <c r="F6" s="105">
        <v>25</v>
      </c>
      <c r="G6" s="40" t="s">
        <v>128</v>
      </c>
      <c r="H6" s="87"/>
      <c r="I6" s="50"/>
      <c r="J6" s="50"/>
      <c r="K6" s="50"/>
      <c r="L6" s="92"/>
      <c r="M6" s="50"/>
      <c r="N6" s="50">
        <v>25</v>
      </c>
      <c r="O6" s="17"/>
    </row>
    <row r="7" spans="1:15" s="104" customFormat="1" ht="18" customHeight="1" x14ac:dyDescent="0.25">
      <c r="A7" s="42">
        <v>5</v>
      </c>
      <c r="B7" s="46">
        <v>43766</v>
      </c>
      <c r="C7" s="18" t="s">
        <v>73</v>
      </c>
      <c r="D7" s="40" t="s">
        <v>74</v>
      </c>
      <c r="E7" s="105"/>
      <c r="F7" s="105">
        <v>8.5</v>
      </c>
      <c r="G7" s="40"/>
      <c r="H7" s="87"/>
      <c r="I7" s="50"/>
      <c r="J7" s="50"/>
      <c r="K7" s="50"/>
      <c r="L7" s="92"/>
      <c r="M7" s="50"/>
      <c r="N7" s="50">
        <v>8.5</v>
      </c>
      <c r="O7" s="17"/>
    </row>
    <row r="8" spans="1:15" s="104" customFormat="1" ht="18" customHeight="1" x14ac:dyDescent="0.25">
      <c r="A8" s="42"/>
      <c r="B8" s="46">
        <v>43766</v>
      </c>
      <c r="C8" s="18" t="s">
        <v>53</v>
      </c>
      <c r="D8" s="40" t="s">
        <v>93</v>
      </c>
      <c r="E8" s="105">
        <v>3.2</v>
      </c>
      <c r="F8" s="105"/>
      <c r="G8" s="40" t="s">
        <v>83</v>
      </c>
      <c r="H8" s="87"/>
      <c r="I8" s="50">
        <v>3.2</v>
      </c>
      <c r="J8" s="50"/>
      <c r="K8" s="50"/>
      <c r="L8" s="92"/>
      <c r="M8" s="50"/>
      <c r="N8" s="50"/>
      <c r="O8" s="17"/>
    </row>
    <row r="9" spans="1:15" s="104" customFormat="1" ht="18" customHeight="1" x14ac:dyDescent="0.25">
      <c r="A9" s="42">
        <v>3</v>
      </c>
      <c r="B9" s="46">
        <v>43791</v>
      </c>
      <c r="C9" s="18" t="s">
        <v>79</v>
      </c>
      <c r="D9" s="103" t="s">
        <v>75</v>
      </c>
      <c r="E9" s="84"/>
      <c r="F9" s="84">
        <v>31.4</v>
      </c>
      <c r="G9" s="103"/>
      <c r="H9" s="87"/>
      <c r="I9" s="50"/>
      <c r="J9" s="50"/>
      <c r="K9" s="50"/>
      <c r="L9" s="92"/>
      <c r="M9" s="50"/>
      <c r="N9" s="50">
        <v>8</v>
      </c>
      <c r="O9" s="17">
        <v>23.4</v>
      </c>
    </row>
    <row r="10" spans="1:15" s="104" customFormat="1" ht="18" customHeight="1" x14ac:dyDescent="0.25">
      <c r="A10" s="42">
        <v>4</v>
      </c>
      <c r="B10" s="46">
        <v>43791</v>
      </c>
      <c r="C10" s="49" t="s">
        <v>76</v>
      </c>
      <c r="D10" s="115" t="s">
        <v>77</v>
      </c>
      <c r="E10" s="123">
        <v>500</v>
      </c>
      <c r="F10" s="123"/>
      <c r="G10" s="115"/>
      <c r="H10" s="87"/>
      <c r="I10" s="50">
        <v>500</v>
      </c>
      <c r="J10" s="50"/>
      <c r="K10" s="50"/>
      <c r="L10" s="92"/>
      <c r="M10" s="50"/>
      <c r="N10" s="50"/>
      <c r="O10" s="17"/>
    </row>
    <row r="11" spans="1:15" s="104" customFormat="1" ht="18" customHeight="1" x14ac:dyDescent="0.25">
      <c r="A11" s="42">
        <v>6</v>
      </c>
      <c r="B11" s="46">
        <v>43777</v>
      </c>
      <c r="C11" s="18" t="s">
        <v>80</v>
      </c>
      <c r="D11" s="34" t="s">
        <v>81</v>
      </c>
      <c r="E11" s="124"/>
      <c r="F11" s="124">
        <v>2091.0100000000002</v>
      </c>
      <c r="G11" s="34"/>
      <c r="H11" s="87"/>
      <c r="I11" s="50"/>
      <c r="J11" s="50"/>
      <c r="K11" s="50"/>
      <c r="L11" s="92">
        <v>2091.0100000000002</v>
      </c>
      <c r="M11" s="50"/>
      <c r="N11" s="50"/>
      <c r="O11" s="17"/>
    </row>
    <row r="12" spans="1:15" s="104" customFormat="1" ht="18" customHeight="1" x14ac:dyDescent="0.25">
      <c r="A12" s="42">
        <v>9</v>
      </c>
      <c r="B12" s="46">
        <v>43788</v>
      </c>
      <c r="C12" s="18" t="s">
        <v>53</v>
      </c>
      <c r="D12" s="34" t="s">
        <v>97</v>
      </c>
      <c r="E12" s="124">
        <v>53.47</v>
      </c>
      <c r="F12" s="124"/>
      <c r="G12" s="34" t="s">
        <v>98</v>
      </c>
      <c r="H12" s="87"/>
      <c r="I12" s="50">
        <v>53.47</v>
      </c>
      <c r="J12" s="50"/>
      <c r="K12" s="50"/>
      <c r="L12" s="92"/>
      <c r="M12" s="50"/>
      <c r="N12" s="50"/>
      <c r="O12" s="17"/>
    </row>
    <row r="13" spans="1:15" s="104" customFormat="1" ht="18" customHeight="1" x14ac:dyDescent="0.25">
      <c r="A13" s="42">
        <v>11</v>
      </c>
      <c r="B13" s="46">
        <v>43808</v>
      </c>
      <c r="C13" s="18" t="s">
        <v>84</v>
      </c>
      <c r="D13" s="34" t="s">
        <v>88</v>
      </c>
      <c r="E13" s="124"/>
      <c r="F13" s="124">
        <v>20</v>
      </c>
      <c r="G13" s="34"/>
      <c r="H13" s="87"/>
      <c r="I13" s="50"/>
      <c r="J13" s="50"/>
      <c r="K13" s="50"/>
      <c r="L13" s="92"/>
      <c r="M13" s="50"/>
      <c r="N13" s="50">
        <v>20</v>
      </c>
      <c r="O13" s="17"/>
    </row>
    <row r="14" spans="1:15" s="104" customFormat="1" ht="18" customHeight="1" x14ac:dyDescent="0.25">
      <c r="A14" s="42">
        <v>12</v>
      </c>
      <c r="B14" s="46">
        <v>43808</v>
      </c>
      <c r="C14" s="18" t="s">
        <v>85</v>
      </c>
      <c r="D14" s="34" t="s">
        <v>87</v>
      </c>
      <c r="E14" s="124"/>
      <c r="F14" s="124">
        <v>20</v>
      </c>
      <c r="G14" s="34"/>
      <c r="H14" s="87"/>
      <c r="I14" s="50"/>
      <c r="J14" s="50"/>
      <c r="K14" s="50"/>
      <c r="L14" s="92"/>
      <c r="M14" s="50"/>
      <c r="N14" s="50">
        <v>20</v>
      </c>
      <c r="O14" s="17"/>
    </row>
    <row r="15" spans="1:15" s="104" customFormat="1" ht="18" customHeight="1" x14ac:dyDescent="0.25">
      <c r="A15" s="42">
        <v>7</v>
      </c>
      <c r="B15" s="46">
        <v>43803</v>
      </c>
      <c r="C15" s="18" t="s">
        <v>86</v>
      </c>
      <c r="D15" s="40" t="s">
        <v>91</v>
      </c>
      <c r="E15" s="105"/>
      <c r="F15" s="105">
        <v>19.399999999999999</v>
      </c>
      <c r="G15" s="40"/>
      <c r="H15" s="87"/>
      <c r="I15" s="50"/>
      <c r="J15" s="50"/>
      <c r="K15" s="50"/>
      <c r="L15" s="92"/>
      <c r="M15" s="50"/>
      <c r="N15" s="50"/>
      <c r="O15" s="17">
        <v>19.399999999999999</v>
      </c>
    </row>
    <row r="16" spans="1:15" s="104" customFormat="1" ht="18" customHeight="1" x14ac:dyDescent="0.25">
      <c r="A16" s="42"/>
      <c r="B16" s="46">
        <v>43808</v>
      </c>
      <c r="C16" s="18" t="s">
        <v>53</v>
      </c>
      <c r="D16" s="40" t="s">
        <v>94</v>
      </c>
      <c r="E16" s="105">
        <v>1</v>
      </c>
      <c r="F16" s="105"/>
      <c r="G16" s="40" t="s">
        <v>83</v>
      </c>
      <c r="H16" s="87"/>
      <c r="I16" s="50">
        <v>1</v>
      </c>
      <c r="J16" s="50"/>
      <c r="K16" s="50"/>
      <c r="L16" s="92"/>
      <c r="M16" s="50"/>
      <c r="N16" s="50"/>
      <c r="O16" s="17"/>
    </row>
    <row r="17" spans="1:15" s="104" customFormat="1" ht="18" customHeight="1" x14ac:dyDescent="0.25">
      <c r="A17" s="42">
        <v>10</v>
      </c>
      <c r="B17" s="46">
        <v>43808</v>
      </c>
      <c r="C17" s="18" t="s">
        <v>53</v>
      </c>
      <c r="D17" s="40" t="s">
        <v>95</v>
      </c>
      <c r="E17" s="105">
        <v>22</v>
      </c>
      <c r="F17" s="105"/>
      <c r="G17" s="40" t="s">
        <v>96</v>
      </c>
      <c r="H17" s="87"/>
      <c r="I17" s="50"/>
      <c r="J17" s="50">
        <v>22</v>
      </c>
      <c r="K17" s="50"/>
      <c r="L17" s="92"/>
      <c r="M17" s="50"/>
      <c r="N17" s="50"/>
      <c r="O17" s="17"/>
    </row>
    <row r="18" spans="1:15" s="104" customFormat="1" ht="18" customHeight="1" x14ac:dyDescent="0.25">
      <c r="A18" s="42">
        <v>8</v>
      </c>
      <c r="B18" s="46">
        <v>43809</v>
      </c>
      <c r="C18" s="18" t="s">
        <v>89</v>
      </c>
      <c r="D18" s="40" t="s">
        <v>104</v>
      </c>
      <c r="E18" s="105" t="s">
        <v>14</v>
      </c>
      <c r="F18" s="105">
        <v>140</v>
      </c>
      <c r="G18" s="40"/>
      <c r="H18" s="87"/>
      <c r="I18" s="50"/>
      <c r="J18" s="50"/>
      <c r="K18" s="50"/>
      <c r="L18" s="92"/>
      <c r="M18" s="50"/>
      <c r="N18" s="50"/>
      <c r="O18" s="17">
        <v>140</v>
      </c>
    </row>
    <row r="19" spans="1:15" s="104" customFormat="1" ht="18" customHeight="1" x14ac:dyDescent="0.25">
      <c r="A19" s="42"/>
      <c r="B19" s="46">
        <v>43809</v>
      </c>
      <c r="C19" s="18" t="s">
        <v>90</v>
      </c>
      <c r="D19" s="40" t="s">
        <v>92</v>
      </c>
      <c r="E19" s="105"/>
      <c r="F19" s="105">
        <v>49.5</v>
      </c>
      <c r="G19" s="40"/>
      <c r="H19" s="87"/>
      <c r="I19" s="50"/>
      <c r="J19" s="50"/>
      <c r="K19" s="50"/>
      <c r="L19" s="92"/>
      <c r="M19" s="50"/>
      <c r="N19" s="50"/>
      <c r="O19" s="17">
        <v>49.5</v>
      </c>
    </row>
    <row r="20" spans="1:15" s="104" customFormat="1" ht="18" customHeight="1" x14ac:dyDescent="0.25">
      <c r="A20" s="42">
        <v>14</v>
      </c>
      <c r="B20" s="46">
        <v>43838</v>
      </c>
      <c r="C20" s="18" t="s">
        <v>100</v>
      </c>
      <c r="D20" s="40" t="s">
        <v>99</v>
      </c>
      <c r="E20" s="105"/>
      <c r="F20" s="105">
        <v>81.8</v>
      </c>
      <c r="G20" s="40"/>
      <c r="H20" s="87"/>
      <c r="I20" s="50"/>
      <c r="J20" s="50"/>
      <c r="K20" s="50"/>
      <c r="L20" s="92"/>
      <c r="M20" s="50"/>
      <c r="N20" s="50"/>
      <c r="O20" s="17">
        <v>81.8</v>
      </c>
    </row>
    <row r="21" spans="1:15" s="104" customFormat="1" ht="18" customHeight="1" x14ac:dyDescent="0.25">
      <c r="A21" s="3">
        <v>15</v>
      </c>
      <c r="B21" s="46">
        <v>43838</v>
      </c>
      <c r="C21" s="18" t="s">
        <v>101</v>
      </c>
      <c r="D21" s="40" t="s">
        <v>102</v>
      </c>
      <c r="E21" s="105"/>
      <c r="F21" s="105">
        <v>2.7</v>
      </c>
      <c r="G21" s="40" t="s">
        <v>129</v>
      </c>
      <c r="H21" s="87"/>
      <c r="I21" s="50"/>
      <c r="K21" s="50"/>
      <c r="L21" s="92">
        <v>2.7</v>
      </c>
      <c r="M21" s="50"/>
      <c r="N21" s="50"/>
      <c r="O21" s="17"/>
    </row>
    <row r="22" spans="1:15" s="104" customFormat="1" ht="18" customHeight="1" x14ac:dyDescent="0.25">
      <c r="A22" s="3"/>
      <c r="B22" s="46">
        <v>43838</v>
      </c>
      <c r="C22" s="18" t="s">
        <v>103</v>
      </c>
      <c r="D22" s="40" t="s">
        <v>105</v>
      </c>
      <c r="E22" s="105"/>
      <c r="F22" s="105">
        <v>33.28</v>
      </c>
      <c r="G22" s="40"/>
      <c r="H22" s="87"/>
      <c r="J22" s="50"/>
      <c r="K22" s="50"/>
      <c r="L22" s="92">
        <v>33.28</v>
      </c>
      <c r="M22" s="50"/>
      <c r="N22" s="50"/>
      <c r="O22" s="17"/>
    </row>
    <row r="23" spans="1:15" s="104" customFormat="1" ht="18" customHeight="1" x14ac:dyDescent="0.25">
      <c r="A23" s="45">
        <v>16</v>
      </c>
      <c r="B23" s="46">
        <v>43841</v>
      </c>
      <c r="C23" s="18" t="s">
        <v>108</v>
      </c>
      <c r="D23" s="34" t="s">
        <v>106</v>
      </c>
      <c r="E23" s="124"/>
      <c r="F23" s="124">
        <v>10</v>
      </c>
      <c r="G23" s="34"/>
      <c r="H23" s="87"/>
      <c r="I23" s="50"/>
      <c r="J23" s="50"/>
      <c r="K23" s="50"/>
      <c r="L23" s="92"/>
      <c r="M23" s="50"/>
      <c r="N23" s="50">
        <v>10</v>
      </c>
      <c r="O23" s="17"/>
    </row>
    <row r="24" spans="1:15" s="104" customFormat="1" ht="18" customHeight="1" x14ac:dyDescent="0.25">
      <c r="A24" s="3">
        <v>17</v>
      </c>
      <c r="B24" s="46">
        <v>43841</v>
      </c>
      <c r="C24" s="18" t="s">
        <v>109</v>
      </c>
      <c r="D24" s="34" t="s">
        <v>107</v>
      </c>
      <c r="E24" s="124"/>
      <c r="F24" s="124">
        <v>25</v>
      </c>
      <c r="G24" s="34"/>
      <c r="H24" s="87"/>
      <c r="I24" s="50"/>
      <c r="J24" s="50"/>
      <c r="K24" s="50"/>
      <c r="L24" s="92"/>
      <c r="M24" s="50"/>
      <c r="N24" s="50">
        <v>25</v>
      </c>
      <c r="O24" s="17"/>
    </row>
    <row r="25" spans="1:15" s="104" customFormat="1" ht="18" customHeight="1" x14ac:dyDescent="0.25">
      <c r="A25" s="3"/>
      <c r="B25" s="46">
        <v>43841</v>
      </c>
      <c r="C25" s="41" t="s">
        <v>53</v>
      </c>
      <c r="D25" s="40" t="s">
        <v>93</v>
      </c>
      <c r="E25" s="105">
        <v>6.1</v>
      </c>
      <c r="F25" s="105"/>
      <c r="G25" s="40" t="s">
        <v>83</v>
      </c>
      <c r="H25" s="87"/>
      <c r="I25" s="50">
        <v>6.1</v>
      </c>
      <c r="J25" s="50"/>
      <c r="K25" s="50"/>
      <c r="L25" s="92"/>
      <c r="M25" s="50"/>
      <c r="N25" s="50"/>
      <c r="O25" s="17"/>
    </row>
    <row r="26" spans="1:15" s="104" customFormat="1" ht="18" customHeight="1" x14ac:dyDescent="0.25">
      <c r="A26" s="3"/>
      <c r="B26" s="46">
        <v>43887</v>
      </c>
      <c r="C26" s="41" t="s">
        <v>53</v>
      </c>
      <c r="D26" s="40" t="s">
        <v>114</v>
      </c>
      <c r="E26" s="105">
        <v>0.5</v>
      </c>
      <c r="F26" s="105"/>
      <c r="G26" s="40" t="s">
        <v>83</v>
      </c>
      <c r="H26" s="87"/>
      <c r="I26" s="50">
        <v>0.5</v>
      </c>
      <c r="J26" s="50"/>
      <c r="K26" s="50"/>
      <c r="L26" s="92"/>
      <c r="M26" s="50"/>
      <c r="N26" s="50"/>
      <c r="O26" s="17"/>
    </row>
    <row r="27" spans="1:15" s="104" customFormat="1" ht="18" customHeight="1" x14ac:dyDescent="0.25">
      <c r="A27" s="3"/>
      <c r="B27" s="46">
        <v>43889</v>
      </c>
      <c r="C27" s="49" t="s">
        <v>110</v>
      </c>
      <c r="D27" s="40" t="s">
        <v>112</v>
      </c>
      <c r="E27" s="105"/>
      <c r="F27" s="105">
        <v>66.62</v>
      </c>
      <c r="G27" s="40"/>
      <c r="H27" s="87"/>
      <c r="I27" s="50"/>
      <c r="J27" s="50"/>
      <c r="K27" s="50"/>
      <c r="L27" s="92"/>
      <c r="M27" s="50"/>
      <c r="N27" s="50">
        <v>66.62</v>
      </c>
      <c r="O27" s="17"/>
    </row>
    <row r="28" spans="1:15" s="104" customFormat="1" ht="18" customHeight="1" x14ac:dyDescent="0.25">
      <c r="A28" s="3"/>
      <c r="B28" s="46">
        <v>43889</v>
      </c>
      <c r="C28" s="49" t="s">
        <v>111</v>
      </c>
      <c r="D28" s="40" t="s">
        <v>113</v>
      </c>
      <c r="E28" s="105"/>
      <c r="F28" s="105">
        <v>86.4</v>
      </c>
      <c r="G28" s="40"/>
      <c r="H28" s="87"/>
      <c r="I28" s="50"/>
      <c r="J28" s="50"/>
      <c r="K28" s="50"/>
      <c r="L28" s="92"/>
      <c r="M28" s="50"/>
      <c r="N28" s="50">
        <v>86.4</v>
      </c>
      <c r="O28" s="17"/>
    </row>
    <row r="29" spans="1:15" s="104" customFormat="1" ht="18" customHeight="1" x14ac:dyDescent="0.25">
      <c r="A29" s="3"/>
      <c r="B29" s="46">
        <v>43892</v>
      </c>
      <c r="C29" s="18" t="s">
        <v>116</v>
      </c>
      <c r="D29" s="34" t="s">
        <v>117</v>
      </c>
      <c r="E29" s="124"/>
      <c r="F29" s="124">
        <v>25</v>
      </c>
      <c r="G29" s="34"/>
      <c r="H29" s="87"/>
      <c r="I29" s="50"/>
      <c r="J29" s="50"/>
      <c r="K29" s="50"/>
      <c r="L29" s="92"/>
      <c r="M29" s="50"/>
      <c r="N29" s="50">
        <v>25</v>
      </c>
      <c r="O29" s="17"/>
    </row>
    <row r="30" spans="1:15" s="104" customFormat="1" ht="18" customHeight="1" x14ac:dyDescent="0.25">
      <c r="A30" s="3"/>
      <c r="B30" s="46">
        <v>43892</v>
      </c>
      <c r="C30" s="49" t="s">
        <v>115</v>
      </c>
      <c r="D30" s="40" t="s">
        <v>118</v>
      </c>
      <c r="E30" s="105"/>
      <c r="F30" s="105">
        <v>10</v>
      </c>
      <c r="G30" s="40"/>
      <c r="H30" s="87"/>
      <c r="I30" s="50"/>
      <c r="J30" s="50"/>
      <c r="K30" s="50"/>
      <c r="L30" s="92"/>
      <c r="M30" s="50"/>
      <c r="N30" s="50">
        <v>10</v>
      </c>
      <c r="O30" s="17"/>
    </row>
    <row r="31" spans="1:15" s="104" customFormat="1" ht="18" customHeight="1" x14ac:dyDescent="0.25">
      <c r="A31" s="3"/>
      <c r="B31" s="46">
        <v>43892</v>
      </c>
      <c r="C31" s="49" t="s">
        <v>101</v>
      </c>
      <c r="D31" s="40" t="s">
        <v>120</v>
      </c>
      <c r="E31" s="105">
        <v>16</v>
      </c>
      <c r="F31" s="105"/>
      <c r="G31" s="40" t="s">
        <v>83</v>
      </c>
      <c r="H31" s="87"/>
      <c r="I31" s="50"/>
      <c r="J31" s="50">
        <v>16</v>
      </c>
      <c r="K31" s="50"/>
      <c r="L31" s="92"/>
      <c r="M31" s="50"/>
      <c r="N31" s="50"/>
      <c r="O31" s="17"/>
    </row>
    <row r="32" spans="1:15" s="104" customFormat="1" ht="18" customHeight="1" x14ac:dyDescent="0.25">
      <c r="A32" s="3">
        <v>18</v>
      </c>
      <c r="B32" s="46">
        <v>44021</v>
      </c>
      <c r="C32" s="49" t="s">
        <v>126</v>
      </c>
      <c r="D32" s="40" t="s">
        <v>123</v>
      </c>
      <c r="E32" s="105"/>
      <c r="F32" s="105">
        <v>37.06</v>
      </c>
      <c r="G32" s="40"/>
      <c r="H32" s="87"/>
      <c r="I32" s="50"/>
      <c r="J32" s="50"/>
      <c r="K32" s="50"/>
      <c r="L32" s="92"/>
      <c r="M32" s="50"/>
      <c r="N32" s="50"/>
      <c r="O32" s="17">
        <v>37.06</v>
      </c>
    </row>
    <row r="33" spans="1:16" s="104" customFormat="1" ht="18" customHeight="1" x14ac:dyDescent="0.25">
      <c r="A33" s="3">
        <v>19</v>
      </c>
      <c r="B33" s="46">
        <v>44021</v>
      </c>
      <c r="C33" s="49" t="s">
        <v>121</v>
      </c>
      <c r="D33" s="40" t="s">
        <v>122</v>
      </c>
      <c r="E33" s="105"/>
      <c r="F33" s="105">
        <v>36</v>
      </c>
      <c r="G33" s="40"/>
      <c r="H33" s="87"/>
      <c r="I33" s="50"/>
      <c r="J33" s="50"/>
      <c r="K33" s="50"/>
      <c r="L33" s="92"/>
      <c r="M33" s="50"/>
      <c r="N33" s="50"/>
      <c r="O33" s="17">
        <v>36</v>
      </c>
    </row>
    <row r="34" spans="1:16" s="104" customFormat="1" ht="18" customHeight="1" x14ac:dyDescent="0.25">
      <c r="A34" s="3"/>
      <c r="B34" s="46"/>
      <c r="C34" s="49"/>
      <c r="D34" s="40"/>
      <c r="E34" s="105"/>
      <c r="F34" s="105"/>
      <c r="G34" s="40"/>
      <c r="H34" s="87"/>
      <c r="I34" s="50"/>
      <c r="J34" s="50"/>
      <c r="K34" s="50"/>
      <c r="L34" s="92"/>
      <c r="M34" s="50"/>
      <c r="N34" s="50"/>
      <c r="O34" s="17"/>
    </row>
    <row r="35" spans="1:16" s="104" customFormat="1" ht="18" customHeight="1" thickBot="1" x14ac:dyDescent="0.3">
      <c r="A35" s="3"/>
      <c r="B35" s="46"/>
      <c r="C35" s="18"/>
      <c r="D35" s="90" t="s">
        <v>137</v>
      </c>
      <c r="E35" s="90">
        <f>IF(SUM(E4:E34)-SUM(F4:F34)&gt;=0,0,SUM(F4:F34)-SUM(E4:E34))</f>
        <v>2262.5000000000005</v>
      </c>
      <c r="F35" s="90">
        <f>IF(SUM(E5:E34)-SUM(F5:F34)&lt;=0,0,SUM(E5:E34)-SUM(F5:F34))</f>
        <v>0</v>
      </c>
      <c r="G35" s="132"/>
      <c r="H35" s="106">
        <f>SUM(H4:H34)</f>
        <v>0</v>
      </c>
      <c r="I35" s="106">
        <f>SUM(I4:I34)</f>
        <v>568.27</v>
      </c>
      <c r="J35" s="106">
        <f t="shared" ref="J35:O35" si="0">SUM(J4:J34)</f>
        <v>38</v>
      </c>
      <c r="K35" s="106">
        <f t="shared" si="0"/>
        <v>0</v>
      </c>
      <c r="L35" s="106">
        <f t="shared" si="0"/>
        <v>2126.9900000000002</v>
      </c>
      <c r="M35" s="106">
        <f t="shared" si="0"/>
        <v>0</v>
      </c>
      <c r="N35" s="106">
        <f t="shared" si="0"/>
        <v>304.52</v>
      </c>
      <c r="O35" s="134">
        <f t="shared" si="0"/>
        <v>437.26</v>
      </c>
      <c r="P35" s="88">
        <f>SUM(H35:K35)-SUM(L35:O35)</f>
        <v>-2262.5000000000005</v>
      </c>
    </row>
    <row r="36" spans="1:16" s="104" customFormat="1" ht="18" customHeight="1" thickTop="1" x14ac:dyDescent="0.25">
      <c r="A36" s="3"/>
      <c r="B36" s="46"/>
      <c r="C36" s="18"/>
      <c r="D36" s="34"/>
      <c r="E36" s="124"/>
      <c r="F36" s="124"/>
      <c r="G36" s="127"/>
      <c r="I36" s="88"/>
    </row>
    <row r="37" spans="1:16" s="104" customFormat="1" ht="18" customHeight="1" thickBot="1" x14ac:dyDescent="0.3">
      <c r="A37" s="3"/>
      <c r="B37" s="46"/>
      <c r="C37" s="18"/>
      <c r="D37" s="125"/>
      <c r="E37" s="126">
        <f>SUM(E5:E35)</f>
        <v>2864.7700000000004</v>
      </c>
      <c r="F37" s="126">
        <f>SUM(F5:F35)</f>
        <v>2868.7700000000004</v>
      </c>
      <c r="G37" s="128"/>
    </row>
    <row r="38" spans="1:16" s="104" customFormat="1" ht="18" customHeight="1" thickTop="1" x14ac:dyDescent="0.25">
      <c r="A38" s="3"/>
      <c r="B38" s="46"/>
      <c r="C38" s="18"/>
      <c r="D38" s="108"/>
      <c r="E38" s="84"/>
      <c r="F38" s="84"/>
      <c r="G38" s="89"/>
    </row>
    <row r="39" spans="1:16" s="104" customFormat="1" ht="18" customHeight="1" x14ac:dyDescent="0.25">
      <c r="A39" s="3"/>
      <c r="B39" s="46"/>
      <c r="C39" s="18"/>
      <c r="D39" s="108"/>
      <c r="E39" s="88"/>
      <c r="F39" s="84"/>
      <c r="G39" s="89"/>
    </row>
    <row r="40" spans="1:16" s="104" customFormat="1" ht="18" customHeight="1" x14ac:dyDescent="0.25">
      <c r="A40" s="3"/>
      <c r="B40" s="46"/>
      <c r="C40" s="18"/>
      <c r="D40" s="108" t="s">
        <v>0</v>
      </c>
      <c r="E40" s="84"/>
      <c r="F40" s="84">
        <f>E35</f>
        <v>2262.5000000000005</v>
      </c>
      <c r="G40" s="89"/>
      <c r="I40" s="88"/>
    </row>
    <row r="41" spans="1:16" s="104" customFormat="1" ht="18" customHeight="1" x14ac:dyDescent="0.25">
      <c r="A41" s="3"/>
      <c r="B41" s="46"/>
      <c r="C41" s="18"/>
      <c r="D41" s="34" t="s">
        <v>61</v>
      </c>
      <c r="E41" s="84">
        <v>6497.49</v>
      </c>
      <c r="F41" s="84"/>
      <c r="G41" s="89"/>
    </row>
    <row r="42" spans="1:16" s="104" customFormat="1" ht="18" customHeight="1" x14ac:dyDescent="0.25">
      <c r="A42" s="3"/>
      <c r="B42" s="46"/>
      <c r="C42" s="18"/>
      <c r="D42" s="34" t="s">
        <v>132</v>
      </c>
      <c r="E42" s="84"/>
      <c r="F42" s="84">
        <v>-33.28</v>
      </c>
      <c r="G42" s="89"/>
    </row>
    <row r="43" spans="1:16" s="104" customFormat="1" ht="18" customHeight="1" x14ac:dyDescent="0.25">
      <c r="A43" s="3"/>
      <c r="B43" s="46"/>
      <c r="C43" s="18"/>
      <c r="D43" s="34" t="s">
        <v>131</v>
      </c>
      <c r="E43" s="84"/>
      <c r="F43" s="84">
        <v>-25</v>
      </c>
      <c r="G43" s="89"/>
    </row>
    <row r="44" spans="1:16" s="104" customFormat="1" ht="18" customHeight="1" thickBot="1" x14ac:dyDescent="0.3">
      <c r="A44" s="3"/>
      <c r="B44" s="46"/>
      <c r="C44" s="18"/>
      <c r="D44" s="108" t="s">
        <v>62</v>
      </c>
      <c r="E44" s="91">
        <f>E41-F40-F42-F43</f>
        <v>4293.2699999999995</v>
      </c>
      <c r="F44" s="84"/>
      <c r="G44" s="89"/>
    </row>
    <row r="45" spans="1:16" s="104" customFormat="1" ht="18" customHeight="1" thickTop="1" x14ac:dyDescent="0.25">
      <c r="A45" s="3"/>
      <c r="B45" s="46"/>
      <c r="C45" s="18"/>
      <c r="D45" s="108"/>
      <c r="E45" s="88"/>
      <c r="F45" s="84"/>
      <c r="G45" s="89"/>
    </row>
    <row r="46" spans="1:16" s="104" customFormat="1" ht="18" customHeight="1" x14ac:dyDescent="0.25">
      <c r="A46" s="3"/>
      <c r="B46" s="46"/>
      <c r="C46" s="18"/>
      <c r="D46" s="108" t="s">
        <v>12</v>
      </c>
      <c r="E46" s="84"/>
      <c r="F46" s="84"/>
      <c r="G46" s="89"/>
      <c r="I46" s="88"/>
    </row>
    <row r="47" spans="1:16" s="104" customFormat="1" ht="18" customHeight="1" x14ac:dyDescent="0.25">
      <c r="A47" s="3"/>
      <c r="B47" s="46"/>
      <c r="C47" s="18"/>
      <c r="D47" s="34" t="s">
        <v>13</v>
      </c>
      <c r="E47" s="84"/>
      <c r="F47" s="84">
        <f>Bank!F28</f>
        <v>4231.54</v>
      </c>
      <c r="G47" s="89"/>
      <c r="I47" s="88"/>
    </row>
    <row r="48" spans="1:16" s="104" customFormat="1" ht="18" customHeight="1" thickBot="1" x14ac:dyDescent="0.3">
      <c r="A48" s="3"/>
      <c r="B48" s="46"/>
      <c r="C48" s="18"/>
      <c r="D48" s="34" t="s">
        <v>17</v>
      </c>
      <c r="E48" s="84"/>
      <c r="F48" s="84">
        <f>'Petty Cash'!F14</f>
        <v>61.73</v>
      </c>
      <c r="G48" s="89"/>
      <c r="I48" s="88"/>
      <c r="J48" s="88"/>
    </row>
    <row r="49" spans="1:7" s="104" customFormat="1" ht="17.25" customHeight="1" thickTop="1" thickBot="1" x14ac:dyDescent="0.3">
      <c r="A49" s="3"/>
      <c r="B49" s="95"/>
      <c r="C49" s="18"/>
      <c r="D49" s="103"/>
      <c r="E49" s="84"/>
      <c r="F49" s="107">
        <f>SUM(F45:F48)</f>
        <v>4293.2699999999995</v>
      </c>
      <c r="G49" s="89"/>
    </row>
    <row r="50" spans="1:7" s="104" customFormat="1" ht="36" customHeight="1" thickTop="1" thickBot="1" x14ac:dyDescent="0.3">
      <c r="A50" s="5"/>
      <c r="B50" s="13"/>
      <c r="C50" s="19"/>
      <c r="D50" s="109"/>
      <c r="E50" s="110"/>
      <c r="F50" s="111"/>
      <c r="G50" s="112"/>
    </row>
    <row r="51" spans="1:7" s="104" customFormat="1" ht="36" customHeight="1" thickBot="1" x14ac:dyDescent="0.3">
      <c r="E51" s="88"/>
      <c r="F51" s="88"/>
    </row>
    <row r="52" spans="1:7" s="104" customFormat="1" ht="36" customHeight="1" x14ac:dyDescent="0.25">
      <c r="B52" s="43" t="s">
        <v>24</v>
      </c>
      <c r="C52" s="97" t="s">
        <v>22</v>
      </c>
      <c r="D52" s="100" t="s">
        <v>21</v>
      </c>
      <c r="E52" s="101" t="s">
        <v>6</v>
      </c>
      <c r="F52" s="88"/>
      <c r="G52" s="88"/>
    </row>
    <row r="53" spans="1:7" s="104" customFormat="1" ht="30.75" customHeight="1" x14ac:dyDescent="0.25">
      <c r="B53" s="44" t="s">
        <v>25</v>
      </c>
      <c r="C53" s="33" t="s">
        <v>18</v>
      </c>
      <c r="D53" s="113"/>
      <c r="E53" s="114"/>
      <c r="F53" s="88"/>
      <c r="G53" s="88"/>
    </row>
    <row r="54" spans="1:7" s="104" customFormat="1" ht="30.75" customHeight="1" thickBot="1" x14ac:dyDescent="0.3">
      <c r="B54" s="152" t="s">
        <v>26</v>
      </c>
      <c r="C54" s="153" t="s">
        <v>19</v>
      </c>
      <c r="D54" s="154"/>
      <c r="E54" s="155"/>
      <c r="F54" s="88"/>
      <c r="G54" s="88"/>
    </row>
    <row r="55" spans="1:7" s="104" customFormat="1" x14ac:dyDescent="0.25">
      <c r="E55" s="88"/>
      <c r="F55" s="88"/>
    </row>
    <row r="56" spans="1:7" s="104" customFormat="1" x14ac:dyDescent="0.25">
      <c r="E56" s="88"/>
      <c r="F56" s="88"/>
    </row>
    <row r="57" spans="1:7" s="104" customFormat="1" x14ac:dyDescent="0.25">
      <c r="E57" s="88"/>
      <c r="F57" s="88"/>
    </row>
    <row r="58" spans="1:7" s="104" customFormat="1" x14ac:dyDescent="0.25">
      <c r="E58" s="88"/>
      <c r="F58" s="88"/>
    </row>
  </sheetData>
  <mergeCells count="5">
    <mergeCell ref="L2:O2"/>
    <mergeCell ref="H1:O1"/>
    <mergeCell ref="A1:G1"/>
    <mergeCell ref="A2:G2"/>
    <mergeCell ref="H2:K2"/>
  </mergeCells>
  <phoneticPr fontId="16" type="noConversion"/>
  <pageMargins left="0.51181102362204722" right="0.11811023622047245" top="0.35433070866141736" bottom="0.35433070866141736" header="0.31496062992125984" footer="0.31496062992125984"/>
  <pageSetup paperSize="9" scale="3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77B2C-A40A-4D8F-97B7-FBABB4215045}">
  <sheetPr>
    <pageSetUpPr fitToPage="1"/>
  </sheetPr>
  <dimension ref="A1:K26"/>
  <sheetViews>
    <sheetView workbookViewId="0">
      <selection sqref="A1:J1"/>
    </sheetView>
  </sheetViews>
  <sheetFormatPr defaultRowHeight="15" x14ac:dyDescent="0.25"/>
  <cols>
    <col min="1" max="1" width="4.42578125" customWidth="1"/>
    <col min="2" max="2" width="11.5703125" customWidth="1"/>
    <col min="3" max="3" width="12.42578125" customWidth="1"/>
    <col min="4" max="4" width="32.140625" customWidth="1"/>
    <col min="5" max="5" width="7" bestFit="1" customWidth="1"/>
    <col min="6" max="6" width="8.42578125" customWidth="1"/>
    <col min="7" max="7" width="8.7109375" customWidth="1"/>
    <col min="8" max="8" width="4" customWidth="1"/>
    <col min="9" max="9" width="8.5703125" customWidth="1"/>
  </cols>
  <sheetData>
    <row r="1" spans="1:11" ht="25.15" customHeight="1" thickBot="1" x14ac:dyDescent="0.3">
      <c r="A1" s="181" t="s">
        <v>1</v>
      </c>
      <c r="B1" s="182"/>
      <c r="C1" s="182"/>
      <c r="D1" s="182"/>
      <c r="E1" s="182"/>
      <c r="F1" s="182"/>
      <c r="G1" s="182"/>
      <c r="H1" s="182"/>
      <c r="I1" s="182"/>
      <c r="J1" s="183"/>
    </row>
    <row r="2" spans="1:11" ht="30" customHeight="1" thickBot="1" x14ac:dyDescent="0.3">
      <c r="A2" s="179" t="s">
        <v>63</v>
      </c>
      <c r="B2" s="180"/>
      <c r="C2" s="180"/>
      <c r="D2" s="180"/>
      <c r="E2" s="180"/>
      <c r="F2" s="180"/>
      <c r="G2" s="180"/>
      <c r="H2" s="180"/>
      <c r="I2" s="180"/>
      <c r="J2" s="184"/>
    </row>
    <row r="3" spans="1:11" ht="21" x14ac:dyDescent="0.35">
      <c r="A3" s="53"/>
      <c r="B3" s="54"/>
      <c r="C3" s="54"/>
      <c r="D3" s="54"/>
      <c r="E3" s="54"/>
      <c r="F3" s="54"/>
      <c r="G3" s="55"/>
      <c r="H3" s="55"/>
      <c r="I3" s="55"/>
      <c r="J3" s="27"/>
    </row>
    <row r="4" spans="1:11" ht="18.75" x14ac:dyDescent="0.3">
      <c r="A4" s="56"/>
      <c r="B4" s="57"/>
      <c r="C4" s="57"/>
      <c r="D4" s="57"/>
      <c r="E4" s="58" t="s">
        <v>29</v>
      </c>
      <c r="F4" s="57"/>
      <c r="G4" s="59">
        <v>2020</v>
      </c>
      <c r="H4" s="59"/>
      <c r="I4" s="59"/>
      <c r="J4" s="60">
        <v>2019</v>
      </c>
    </row>
    <row r="5" spans="1:11" ht="15.75" x14ac:dyDescent="0.25">
      <c r="A5" s="61" t="s">
        <v>30</v>
      </c>
      <c r="B5" s="1"/>
      <c r="C5" s="1"/>
      <c r="D5" s="1"/>
      <c r="E5" s="1"/>
      <c r="F5" s="135"/>
      <c r="G5" s="135"/>
      <c r="H5" s="135"/>
      <c r="I5" s="135"/>
      <c r="J5" s="136"/>
    </row>
    <row r="6" spans="1:11" ht="15.75" x14ac:dyDescent="0.25">
      <c r="A6" s="26"/>
      <c r="B6" s="62" t="s">
        <v>135</v>
      </c>
      <c r="C6" s="62"/>
      <c r="D6" s="62"/>
      <c r="F6" s="139"/>
      <c r="G6" s="137">
        <f>'I&amp;E'!I35</f>
        <v>568.27</v>
      </c>
      <c r="H6" s="137"/>
      <c r="I6" s="137"/>
      <c r="J6" s="138">
        <v>1521.15</v>
      </c>
    </row>
    <row r="7" spans="1:11" ht="15.75" x14ac:dyDescent="0.25">
      <c r="A7" s="26"/>
      <c r="B7" s="62" t="s">
        <v>56</v>
      </c>
      <c r="C7" s="62"/>
      <c r="D7" s="62"/>
      <c r="E7" s="63"/>
      <c r="F7" s="135"/>
      <c r="G7" s="137">
        <f>SUM('I&amp;E'!J35+'I&amp;E'!K35)</f>
        <v>38</v>
      </c>
      <c r="H7" s="137"/>
      <c r="I7" s="137"/>
      <c r="J7" s="138">
        <v>45.3</v>
      </c>
      <c r="K7" s="52"/>
    </row>
    <row r="8" spans="1:11" ht="15.75" x14ac:dyDescent="0.25">
      <c r="A8" s="26"/>
      <c r="B8" s="62"/>
      <c r="C8" s="62" t="s">
        <v>31</v>
      </c>
      <c r="D8" s="62"/>
      <c r="E8" s="63"/>
      <c r="F8" s="135"/>
      <c r="G8" s="140">
        <f>SUM(G6:G7)</f>
        <v>606.27</v>
      </c>
      <c r="H8" s="137"/>
      <c r="I8" s="137"/>
      <c r="J8" s="141">
        <v>1566.45</v>
      </c>
    </row>
    <row r="9" spans="1:11" ht="15.75" x14ac:dyDescent="0.25">
      <c r="A9" s="26"/>
      <c r="B9" s="62"/>
      <c r="C9" s="62"/>
      <c r="D9" s="62"/>
      <c r="E9" s="63"/>
      <c r="F9" s="135"/>
      <c r="G9" s="137"/>
      <c r="H9" s="137"/>
      <c r="I9" s="137"/>
      <c r="J9" s="138"/>
    </row>
    <row r="10" spans="1:11" ht="15.75" x14ac:dyDescent="0.25">
      <c r="A10" s="61" t="s">
        <v>32</v>
      </c>
      <c r="B10" s="62"/>
      <c r="C10" s="62"/>
      <c r="D10" s="62"/>
      <c r="E10" s="63"/>
      <c r="F10" s="135"/>
      <c r="G10" s="137"/>
      <c r="H10" s="137"/>
      <c r="I10" s="137"/>
      <c r="J10" s="138"/>
    </row>
    <row r="11" spans="1:11" ht="15.75" x14ac:dyDescent="0.25">
      <c r="A11" s="26"/>
      <c r="B11" s="62" t="s">
        <v>133</v>
      </c>
      <c r="C11" s="62"/>
      <c r="D11" s="62"/>
      <c r="E11" s="63">
        <v>1</v>
      </c>
      <c r="F11" s="142">
        <v>2091</v>
      </c>
      <c r="G11" s="142"/>
      <c r="H11" s="137"/>
      <c r="I11" s="137">
        <v>696</v>
      </c>
      <c r="J11" s="138"/>
    </row>
    <row r="12" spans="1:11" ht="15.75" x14ac:dyDescent="0.25">
      <c r="A12" s="26"/>
      <c r="B12" s="62" t="s">
        <v>57</v>
      </c>
      <c r="C12" s="62"/>
      <c r="D12" s="62"/>
      <c r="E12" s="63"/>
      <c r="F12" s="142">
        <f>'I&amp;E'!L21+'I&amp;E'!L22</f>
        <v>35.980000000000004</v>
      </c>
      <c r="G12" s="142"/>
      <c r="H12" s="137"/>
      <c r="I12" s="137">
        <v>127.98999999999995</v>
      </c>
      <c r="J12" s="138"/>
    </row>
    <row r="13" spans="1:11" ht="15.75" x14ac:dyDescent="0.25">
      <c r="A13" s="26"/>
      <c r="B13" s="96" t="str">
        <f>'I&amp;E'!N3</f>
        <v>Operational</v>
      </c>
      <c r="C13" s="62"/>
      <c r="D13" s="62"/>
      <c r="E13" s="63">
        <v>2</v>
      </c>
      <c r="F13" s="142">
        <f>'I&amp;E'!N35</f>
        <v>304.52</v>
      </c>
      <c r="G13" s="142"/>
      <c r="H13" s="137"/>
      <c r="I13" s="143">
        <v>122</v>
      </c>
      <c r="J13" s="138"/>
    </row>
    <row r="14" spans="1:11" ht="15.75" x14ac:dyDescent="0.25">
      <c r="A14" s="26"/>
      <c r="B14" s="96" t="str">
        <f>'I&amp;E'!O3</f>
        <v>Expenses</v>
      </c>
      <c r="C14" s="62"/>
      <c r="D14" s="62"/>
      <c r="E14" s="63"/>
      <c r="F14" s="142">
        <f>'I&amp;E'!O35</f>
        <v>437.26</v>
      </c>
      <c r="G14" s="142"/>
      <c r="H14" s="137"/>
      <c r="I14" s="137">
        <v>179.85</v>
      </c>
      <c r="J14" s="138"/>
    </row>
    <row r="15" spans="1:11" ht="15.75" x14ac:dyDescent="0.25">
      <c r="A15" s="26"/>
      <c r="B15" s="133" t="s">
        <v>59</v>
      </c>
      <c r="C15" s="62"/>
      <c r="D15" s="62"/>
      <c r="F15" s="144"/>
      <c r="G15" s="142">
        <f>SUM(F11:F14)</f>
        <v>2868.76</v>
      </c>
      <c r="H15" s="137"/>
      <c r="I15" s="145">
        <v>198</v>
      </c>
      <c r="J15" s="138">
        <f>SUM(I11:I15)</f>
        <v>1323.84</v>
      </c>
    </row>
    <row r="16" spans="1:11" ht="15.75" x14ac:dyDescent="0.25">
      <c r="A16" s="26"/>
      <c r="B16" s="62"/>
      <c r="C16" s="62" t="s">
        <v>33</v>
      </c>
      <c r="D16" s="62"/>
      <c r="E16" s="62"/>
      <c r="F16" s="146"/>
      <c r="G16" s="146"/>
      <c r="H16" s="137"/>
      <c r="I16" s="135"/>
      <c r="J16" s="138"/>
    </row>
    <row r="17" spans="1:10" ht="15.75" x14ac:dyDescent="0.25">
      <c r="A17" s="26"/>
      <c r="B17" s="62"/>
      <c r="C17" s="62"/>
      <c r="D17" s="62"/>
      <c r="E17" s="62"/>
      <c r="F17" s="135"/>
      <c r="G17" s="137"/>
      <c r="H17" s="137"/>
      <c r="I17" s="137"/>
      <c r="J17" s="138"/>
    </row>
    <row r="18" spans="1:10" ht="16.5" thickBot="1" x14ac:dyDescent="0.3">
      <c r="A18" s="61" t="s">
        <v>138</v>
      </c>
      <c r="B18" s="62"/>
      <c r="C18" s="62"/>
      <c r="D18" s="62"/>
      <c r="E18" s="62"/>
      <c r="F18" s="147" t="s">
        <v>34</v>
      </c>
      <c r="G18" s="148">
        <f>G8-G15</f>
        <v>-2262.4900000000002</v>
      </c>
      <c r="H18" s="149"/>
      <c r="I18" s="150" t="s">
        <v>34</v>
      </c>
      <c r="J18" s="151">
        <v>242</v>
      </c>
    </row>
    <row r="19" spans="1:10" ht="15.75" thickTop="1" x14ac:dyDescent="0.25">
      <c r="A19" s="26"/>
      <c r="B19" s="1"/>
      <c r="C19" s="1"/>
      <c r="D19" s="1"/>
      <c r="E19" s="1"/>
      <c r="F19" s="139"/>
      <c r="G19" s="139"/>
      <c r="H19" s="139"/>
      <c r="I19" s="139"/>
      <c r="J19" s="136"/>
    </row>
    <row r="20" spans="1:10" x14ac:dyDescent="0.25">
      <c r="A20" s="26"/>
      <c r="B20" s="1"/>
      <c r="C20" s="1"/>
      <c r="D20" s="1"/>
      <c r="E20" s="1"/>
      <c r="F20" s="1"/>
      <c r="G20" s="1"/>
      <c r="H20" s="1"/>
      <c r="I20" s="1"/>
      <c r="J20" s="27"/>
    </row>
    <row r="21" spans="1:10" ht="15.75" x14ac:dyDescent="0.25">
      <c r="A21" s="61" t="s">
        <v>35</v>
      </c>
      <c r="B21" s="1"/>
      <c r="C21" s="1"/>
      <c r="D21" s="1"/>
      <c r="E21" s="1"/>
      <c r="F21" s="1"/>
      <c r="G21" s="1"/>
      <c r="H21" s="1"/>
      <c r="I21" s="1"/>
      <c r="J21" s="27"/>
    </row>
    <row r="22" spans="1:10" x14ac:dyDescent="0.25">
      <c r="A22" s="26"/>
      <c r="B22" s="1"/>
      <c r="C22" s="1"/>
      <c r="D22" s="1"/>
      <c r="E22" s="1"/>
      <c r="F22" s="1"/>
      <c r="G22" s="1"/>
      <c r="H22" s="1"/>
      <c r="I22" s="1"/>
      <c r="J22" s="27"/>
    </row>
    <row r="23" spans="1:10" x14ac:dyDescent="0.25">
      <c r="A23" s="26" t="s">
        <v>36</v>
      </c>
      <c r="B23" s="1" t="s">
        <v>134</v>
      </c>
      <c r="C23" s="1"/>
      <c r="D23" s="1"/>
      <c r="E23" s="1"/>
      <c r="F23" s="1"/>
      <c r="G23" s="1"/>
      <c r="H23" s="1"/>
      <c r="I23" s="1"/>
      <c r="J23" s="27"/>
    </row>
    <row r="24" spans="1:10" x14ac:dyDescent="0.25">
      <c r="A24" s="26"/>
      <c r="B24" s="1"/>
      <c r="C24" s="1"/>
      <c r="F24" s="65"/>
      <c r="G24" s="1"/>
      <c r="H24" s="1"/>
      <c r="I24" s="1"/>
      <c r="J24" s="27"/>
    </row>
    <row r="25" spans="1:10" x14ac:dyDescent="0.25">
      <c r="A25" s="26" t="s">
        <v>37</v>
      </c>
      <c r="B25" s="1" t="s">
        <v>140</v>
      </c>
      <c r="C25" s="1"/>
      <c r="D25" s="64"/>
      <c r="E25" s="66"/>
      <c r="F25" s="1"/>
      <c r="G25" s="1"/>
      <c r="H25" s="1"/>
      <c r="I25" s="1"/>
      <c r="J25" s="27"/>
    </row>
    <row r="26" spans="1:10" ht="15.75" thickBot="1" x14ac:dyDescent="0.3">
      <c r="A26" s="39"/>
      <c r="B26" s="28"/>
      <c r="C26" s="28"/>
      <c r="D26" s="28"/>
      <c r="E26" s="67"/>
      <c r="F26" s="28"/>
      <c r="G26" s="28"/>
      <c r="H26" s="28"/>
      <c r="I26" s="28"/>
      <c r="J26" s="29"/>
    </row>
  </sheetData>
  <mergeCells count="2">
    <mergeCell ref="A1:J1"/>
    <mergeCell ref="A2:J2"/>
  </mergeCells>
  <pageMargins left="0.31496062992125984" right="0.31496062992125984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5DFA-EEB9-4151-B19A-8672DF101ABB}">
  <dimension ref="A1:I41"/>
  <sheetViews>
    <sheetView workbookViewId="0">
      <selection sqref="A1:I1"/>
    </sheetView>
  </sheetViews>
  <sheetFormatPr defaultRowHeight="15" x14ac:dyDescent="0.25"/>
  <cols>
    <col min="1" max="1" width="4.42578125" customWidth="1"/>
    <col min="4" max="4" width="20.85546875" customWidth="1"/>
    <col min="5" max="5" width="4.5703125" customWidth="1"/>
    <col min="6" max="6" width="7.85546875" customWidth="1"/>
    <col min="7" max="7" width="3.7109375" customWidth="1"/>
    <col min="8" max="8" width="8.42578125" customWidth="1"/>
  </cols>
  <sheetData>
    <row r="1" spans="1:9" ht="21.75" thickBot="1" x14ac:dyDescent="0.4">
      <c r="A1" s="185" t="s">
        <v>38</v>
      </c>
      <c r="B1" s="186"/>
      <c r="C1" s="186"/>
      <c r="D1" s="186"/>
      <c r="E1" s="186"/>
      <c r="F1" s="186"/>
      <c r="G1" s="186"/>
      <c r="H1" s="186"/>
      <c r="I1" s="187"/>
    </row>
    <row r="2" spans="1:9" ht="21.75" thickBot="1" x14ac:dyDescent="0.4">
      <c r="A2" s="188" t="s">
        <v>64</v>
      </c>
      <c r="B2" s="189"/>
      <c r="C2" s="189"/>
      <c r="D2" s="189"/>
      <c r="E2" s="189"/>
      <c r="F2" s="189"/>
      <c r="G2" s="189"/>
      <c r="H2" s="189"/>
      <c r="I2" s="190"/>
    </row>
    <row r="3" spans="1:9" x14ac:dyDescent="0.25">
      <c r="A3" s="26"/>
      <c r="B3" s="1"/>
      <c r="C3" s="1"/>
      <c r="D3" s="1"/>
      <c r="E3" s="1"/>
      <c r="F3" s="1"/>
      <c r="G3" s="1"/>
      <c r="H3" s="1"/>
      <c r="I3" s="27"/>
    </row>
    <row r="4" spans="1:9" x14ac:dyDescent="0.25">
      <c r="A4" s="26"/>
      <c r="B4" s="1"/>
      <c r="C4" s="1"/>
      <c r="D4" s="1"/>
      <c r="E4" s="1"/>
      <c r="F4" s="70">
        <v>2020</v>
      </c>
      <c r="G4" s="70"/>
      <c r="H4" s="70">
        <v>2019</v>
      </c>
      <c r="I4" s="27"/>
    </row>
    <row r="5" spans="1:9" ht="15.75" x14ac:dyDescent="0.25">
      <c r="A5" s="61" t="s">
        <v>39</v>
      </c>
      <c r="B5" s="1"/>
      <c r="C5" s="1"/>
      <c r="D5" s="1"/>
      <c r="E5" s="1"/>
      <c r="F5" s="70"/>
      <c r="G5" s="70"/>
      <c r="H5" s="70"/>
      <c r="I5" s="27"/>
    </row>
    <row r="6" spans="1:9" x14ac:dyDescent="0.25">
      <c r="A6" s="26" t="s">
        <v>40</v>
      </c>
      <c r="B6" s="1"/>
      <c r="C6" s="1"/>
      <c r="D6" s="1"/>
      <c r="E6" s="1"/>
      <c r="F6" s="69">
        <f>H10</f>
        <v>6497</v>
      </c>
      <c r="G6" s="69"/>
      <c r="H6" s="69">
        <v>6255</v>
      </c>
      <c r="I6" s="27"/>
    </row>
    <row r="7" spans="1:9" x14ac:dyDescent="0.25">
      <c r="A7" s="26"/>
      <c r="B7" s="1"/>
      <c r="C7" s="1"/>
      <c r="D7" s="1"/>
      <c r="E7" s="1"/>
      <c r="F7" s="69"/>
      <c r="G7" s="69"/>
      <c r="H7" s="69"/>
      <c r="I7" s="27"/>
    </row>
    <row r="8" spans="1:9" x14ac:dyDescent="0.25">
      <c r="A8" s="26" t="s">
        <v>139</v>
      </c>
      <c r="B8" s="1"/>
      <c r="C8" s="1"/>
      <c r="D8" s="1"/>
      <c r="E8" s="1"/>
      <c r="F8" s="69">
        <f>-'I&amp;E'!F40-'I&amp;E'!F42-'I&amp;E'!F43</f>
        <v>-2204.2200000000003</v>
      </c>
      <c r="G8" s="69"/>
      <c r="H8" s="69">
        <v>242</v>
      </c>
      <c r="I8" s="27"/>
    </row>
    <row r="9" spans="1:9" x14ac:dyDescent="0.25">
      <c r="A9" s="26"/>
      <c r="B9" s="1"/>
      <c r="C9" s="1"/>
      <c r="D9" s="1"/>
      <c r="E9" s="1"/>
      <c r="F9" s="69"/>
      <c r="G9" s="69"/>
      <c r="H9" s="69"/>
      <c r="I9" s="27"/>
    </row>
    <row r="10" spans="1:9" ht="15.75" thickBot="1" x14ac:dyDescent="0.3">
      <c r="A10" s="26" t="s">
        <v>41</v>
      </c>
      <c r="B10" s="1"/>
      <c r="C10" s="1"/>
      <c r="D10" s="1"/>
      <c r="E10" s="64" t="s">
        <v>34</v>
      </c>
      <c r="F10" s="68">
        <f>F6+F8</f>
        <v>4292.78</v>
      </c>
      <c r="G10" s="69"/>
      <c r="H10" s="68">
        <v>6497</v>
      </c>
      <c r="I10" s="27"/>
    </row>
    <row r="11" spans="1:9" ht="15.75" thickTop="1" x14ac:dyDescent="0.25">
      <c r="A11" s="26"/>
      <c r="B11" s="1"/>
      <c r="C11" s="1"/>
      <c r="D11" s="1"/>
      <c r="E11" s="64"/>
      <c r="F11" s="69"/>
      <c r="G11" s="69"/>
      <c r="H11" s="69"/>
      <c r="I11" s="27"/>
    </row>
    <row r="12" spans="1:9" x14ac:dyDescent="0.25">
      <c r="A12" s="26"/>
      <c r="B12" s="1"/>
      <c r="C12" s="1"/>
      <c r="D12" s="1"/>
      <c r="E12" s="64"/>
      <c r="F12" s="69"/>
      <c r="G12" s="69"/>
      <c r="H12" s="69"/>
      <c r="I12" s="27"/>
    </row>
    <row r="13" spans="1:9" ht="15.75" x14ac:dyDescent="0.25">
      <c r="A13" s="61" t="s">
        <v>12</v>
      </c>
      <c r="B13" s="1"/>
      <c r="C13" s="1"/>
      <c r="D13" s="1"/>
      <c r="E13" s="64"/>
      <c r="F13" s="69"/>
      <c r="G13" s="69"/>
      <c r="H13" s="69"/>
      <c r="I13" s="27"/>
    </row>
    <row r="14" spans="1:9" x14ac:dyDescent="0.25">
      <c r="A14" s="26"/>
      <c r="B14" s="1"/>
      <c r="C14" s="1"/>
      <c r="D14" s="1"/>
      <c r="E14" s="64"/>
      <c r="F14" s="69"/>
      <c r="G14" s="69"/>
      <c r="H14" s="69"/>
      <c r="I14" s="27"/>
    </row>
    <row r="15" spans="1:9" x14ac:dyDescent="0.25">
      <c r="A15" s="26"/>
      <c r="B15" s="1" t="s">
        <v>42</v>
      </c>
      <c r="C15" s="1"/>
      <c r="D15" s="1"/>
      <c r="E15" s="64"/>
      <c r="F15" s="69">
        <v>4231</v>
      </c>
      <c r="G15" s="69"/>
      <c r="H15" s="69">
        <v>6444.3300000000008</v>
      </c>
      <c r="I15" s="27"/>
    </row>
    <row r="16" spans="1:9" x14ac:dyDescent="0.25">
      <c r="A16" s="26"/>
      <c r="B16" s="1"/>
      <c r="C16" s="1"/>
      <c r="D16" s="1"/>
      <c r="E16" s="64"/>
      <c r="F16" s="69"/>
      <c r="G16" s="69"/>
      <c r="H16" s="69"/>
      <c r="I16" s="27"/>
    </row>
    <row r="17" spans="1:9" x14ac:dyDescent="0.25">
      <c r="A17" s="26"/>
      <c r="B17" s="1" t="s">
        <v>17</v>
      </c>
      <c r="C17" s="1"/>
      <c r="D17" s="1"/>
      <c r="E17" s="64"/>
      <c r="F17" s="69">
        <f>'I&amp;E'!F48</f>
        <v>61.73</v>
      </c>
      <c r="G17" s="69"/>
      <c r="H17" s="69">
        <v>53.159999999999989</v>
      </c>
      <c r="I17" s="27"/>
    </row>
    <row r="18" spans="1:9" x14ac:dyDescent="0.25">
      <c r="A18" s="26"/>
      <c r="B18" s="1"/>
      <c r="C18" s="1"/>
      <c r="D18" s="1"/>
      <c r="E18" s="64"/>
      <c r="F18" s="69"/>
      <c r="G18" s="69"/>
      <c r="H18" s="69"/>
      <c r="I18" s="27"/>
    </row>
    <row r="19" spans="1:9" ht="15.75" thickBot="1" x14ac:dyDescent="0.3">
      <c r="A19" s="71" t="s">
        <v>43</v>
      </c>
      <c r="B19" s="37"/>
      <c r="C19" s="1"/>
      <c r="D19" s="1"/>
      <c r="E19" s="64" t="s">
        <v>34</v>
      </c>
      <c r="F19" s="68">
        <f>SUM(F15:F18)</f>
        <v>4292.7299999999996</v>
      </c>
      <c r="G19" s="69"/>
      <c r="H19" s="68">
        <v>6497.4900000000007</v>
      </c>
      <c r="I19" s="27"/>
    </row>
    <row r="20" spans="1:9" ht="15.75" thickTop="1" x14ac:dyDescent="0.25">
      <c r="A20" s="71"/>
      <c r="B20" s="37"/>
      <c r="C20" s="1"/>
      <c r="D20" s="1"/>
      <c r="E20" s="1"/>
      <c r="F20" s="69"/>
      <c r="G20" s="69"/>
      <c r="H20" s="69"/>
      <c r="I20" s="27"/>
    </row>
    <row r="21" spans="1:9" x14ac:dyDescent="0.25">
      <c r="A21" s="26"/>
      <c r="B21" s="1"/>
      <c r="C21" s="1"/>
      <c r="D21" s="1"/>
      <c r="E21" s="1"/>
      <c r="F21" s="69"/>
      <c r="G21" s="69"/>
      <c r="H21" s="69"/>
      <c r="I21" s="27"/>
    </row>
    <row r="22" spans="1:9" x14ac:dyDescent="0.25">
      <c r="A22" s="26" t="s">
        <v>58</v>
      </c>
      <c r="B22" s="1"/>
      <c r="C22" s="1"/>
      <c r="D22" s="1"/>
      <c r="E22" s="1"/>
      <c r="F22" s="69"/>
      <c r="G22" s="69"/>
      <c r="H22" s="69"/>
      <c r="I22" s="27"/>
    </row>
    <row r="23" spans="1:9" x14ac:dyDescent="0.25">
      <c r="A23" s="26"/>
      <c r="B23" s="1"/>
      <c r="C23" s="1"/>
      <c r="D23" s="1"/>
      <c r="E23" s="1"/>
      <c r="F23" s="1"/>
      <c r="G23" s="1"/>
      <c r="H23" s="1"/>
      <c r="I23" s="27"/>
    </row>
    <row r="24" spans="1:9" x14ac:dyDescent="0.25">
      <c r="A24" s="26" t="s">
        <v>14</v>
      </c>
      <c r="B24" s="1"/>
      <c r="C24" s="1" t="s">
        <v>44</v>
      </c>
      <c r="D24" s="1"/>
      <c r="E24" s="1"/>
      <c r="F24" s="1"/>
      <c r="G24" s="1"/>
      <c r="H24" s="1"/>
      <c r="I24" s="27"/>
    </row>
    <row r="25" spans="1:9" x14ac:dyDescent="0.25">
      <c r="A25" s="26"/>
      <c r="B25" s="1"/>
      <c r="C25" s="1"/>
      <c r="D25" s="1"/>
      <c r="E25" s="1"/>
      <c r="F25" s="1"/>
      <c r="G25" s="1"/>
      <c r="H25" s="1"/>
      <c r="I25" s="27"/>
    </row>
    <row r="26" spans="1:9" x14ac:dyDescent="0.25">
      <c r="A26" s="26"/>
      <c r="B26" s="1"/>
      <c r="C26" s="1"/>
      <c r="D26" s="1"/>
      <c r="E26" s="1"/>
      <c r="F26" s="1"/>
      <c r="G26" s="1"/>
      <c r="H26" s="1"/>
      <c r="I26" s="27"/>
    </row>
    <row r="27" spans="1:9" x14ac:dyDescent="0.25">
      <c r="A27" s="26"/>
      <c r="B27" s="1"/>
      <c r="C27" s="1" t="s">
        <v>45</v>
      </c>
      <c r="D27" s="1"/>
      <c r="E27" s="1"/>
      <c r="F27" s="1"/>
      <c r="G27" s="1"/>
      <c r="H27" s="1"/>
      <c r="I27" s="27"/>
    </row>
    <row r="28" spans="1:9" x14ac:dyDescent="0.25">
      <c r="A28" s="26"/>
      <c r="B28" s="1"/>
      <c r="C28" s="1"/>
      <c r="D28" s="1"/>
      <c r="E28" s="1"/>
      <c r="F28" s="1"/>
      <c r="G28" s="1"/>
      <c r="H28" s="1"/>
      <c r="I28" s="27"/>
    </row>
    <row r="29" spans="1:9" x14ac:dyDescent="0.25">
      <c r="A29" s="26"/>
      <c r="B29" s="1"/>
      <c r="C29" s="1"/>
      <c r="D29" s="1"/>
      <c r="E29" s="1"/>
      <c r="F29" s="1"/>
      <c r="G29" s="1"/>
      <c r="H29" s="1"/>
      <c r="I29" s="27"/>
    </row>
    <row r="30" spans="1:9" ht="18.75" x14ac:dyDescent="0.3">
      <c r="A30" s="56" t="s">
        <v>46</v>
      </c>
      <c r="B30" s="57"/>
      <c r="C30" s="57"/>
      <c r="D30" s="57"/>
      <c r="E30" s="1"/>
      <c r="F30" s="1"/>
      <c r="G30" s="1"/>
      <c r="H30" s="1"/>
      <c r="I30" s="27"/>
    </row>
    <row r="31" spans="1:9" x14ac:dyDescent="0.25">
      <c r="A31" s="26"/>
      <c r="B31" s="1"/>
      <c r="C31" s="1"/>
      <c r="D31" s="1"/>
      <c r="E31" s="1"/>
      <c r="F31" s="1"/>
      <c r="G31" s="1"/>
      <c r="H31" s="1"/>
      <c r="I31" s="27"/>
    </row>
    <row r="32" spans="1:9" x14ac:dyDescent="0.25">
      <c r="A32" s="26" t="s">
        <v>47</v>
      </c>
      <c r="B32" s="1"/>
      <c r="C32" s="1"/>
      <c r="D32" s="1"/>
      <c r="E32" s="1"/>
      <c r="F32" s="1"/>
      <c r="G32" s="1"/>
      <c r="H32" s="1"/>
      <c r="I32" s="27"/>
    </row>
    <row r="33" spans="1:9" x14ac:dyDescent="0.25">
      <c r="A33" s="26" t="s">
        <v>65</v>
      </c>
      <c r="B33" s="1"/>
      <c r="C33" s="1"/>
      <c r="D33" s="1"/>
      <c r="E33" s="1"/>
      <c r="F33" s="1"/>
      <c r="G33" s="1"/>
      <c r="H33" s="1"/>
      <c r="I33" s="27"/>
    </row>
    <row r="34" spans="1:9" x14ac:dyDescent="0.25">
      <c r="A34" s="26" t="s">
        <v>48</v>
      </c>
      <c r="B34" s="1"/>
      <c r="C34" s="1"/>
      <c r="D34" s="1"/>
      <c r="E34" s="1"/>
      <c r="F34" s="1"/>
      <c r="G34" s="1"/>
      <c r="H34" s="1"/>
      <c r="I34" s="27"/>
    </row>
    <row r="35" spans="1:9" x14ac:dyDescent="0.25">
      <c r="A35" s="26"/>
      <c r="B35" s="1"/>
      <c r="C35" s="1"/>
      <c r="D35" s="1"/>
      <c r="E35" s="1"/>
      <c r="F35" s="1"/>
      <c r="G35" s="1"/>
      <c r="H35" s="1"/>
      <c r="I35" s="27"/>
    </row>
    <row r="36" spans="1:9" x14ac:dyDescent="0.25">
      <c r="A36" s="26"/>
      <c r="B36" s="1"/>
      <c r="C36" s="1"/>
      <c r="D36" s="1"/>
      <c r="E36" s="1"/>
      <c r="F36" s="1"/>
      <c r="G36" s="1"/>
      <c r="H36" s="1"/>
      <c r="I36" s="27"/>
    </row>
    <row r="37" spans="1:9" x14ac:dyDescent="0.25">
      <c r="A37" s="26" t="s">
        <v>28</v>
      </c>
      <c r="B37" s="1"/>
      <c r="C37" s="1"/>
      <c r="D37" s="1"/>
      <c r="E37" s="1"/>
      <c r="F37" s="1"/>
      <c r="G37" s="1"/>
      <c r="H37" s="1"/>
      <c r="I37" s="27"/>
    </row>
    <row r="38" spans="1:9" x14ac:dyDescent="0.25">
      <c r="A38" s="26" t="s">
        <v>27</v>
      </c>
      <c r="B38" s="1"/>
      <c r="C38" s="1"/>
      <c r="D38" s="1"/>
      <c r="E38" s="1"/>
      <c r="F38" s="1"/>
      <c r="G38" s="1"/>
      <c r="H38" s="1"/>
      <c r="I38" s="27"/>
    </row>
    <row r="39" spans="1:9" x14ac:dyDescent="0.25">
      <c r="A39" s="72" t="s">
        <v>141</v>
      </c>
      <c r="B39" s="1"/>
      <c r="C39" s="1"/>
      <c r="D39" s="1"/>
      <c r="E39" s="1"/>
      <c r="F39" s="1"/>
      <c r="G39" s="1"/>
      <c r="H39" s="1"/>
      <c r="I39" s="27"/>
    </row>
    <row r="40" spans="1:9" x14ac:dyDescent="0.25">
      <c r="A40" s="26"/>
      <c r="B40" s="1"/>
      <c r="C40" s="1"/>
      <c r="D40" s="1"/>
      <c r="E40" s="1"/>
      <c r="F40" s="1"/>
      <c r="G40" s="1"/>
      <c r="H40" s="1"/>
      <c r="I40" s="27"/>
    </row>
    <row r="41" spans="1:9" ht="15.75" thickBot="1" x14ac:dyDescent="0.3">
      <c r="A41" s="39"/>
      <c r="B41" s="28"/>
      <c r="C41" s="28"/>
      <c r="D41" s="28"/>
      <c r="E41" s="28"/>
      <c r="F41" s="28"/>
      <c r="G41" s="28"/>
      <c r="H41" s="28"/>
      <c r="I41" s="29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5"/>
  <sheetViews>
    <sheetView showZeros="0" topLeftCell="B1" zoomScale="110" zoomScaleNormal="110" workbookViewId="0">
      <pane ySplit="4" topLeftCell="A5" activePane="bottomLeft" state="frozen"/>
      <selection pane="bottomLeft" activeCell="F20" sqref="F20"/>
    </sheetView>
  </sheetViews>
  <sheetFormatPr defaultRowHeight="15" x14ac:dyDescent="0.25"/>
  <cols>
    <col min="1" max="1" width="13.5703125" bestFit="1" customWidth="1"/>
    <col min="2" max="2" width="17" customWidth="1"/>
    <col min="3" max="3" width="68" customWidth="1"/>
    <col min="4" max="4" width="7.7109375" bestFit="1" customWidth="1"/>
    <col min="5" max="5" width="7" bestFit="1" customWidth="1"/>
    <col min="6" max="6" width="11" bestFit="1" customWidth="1"/>
    <col min="7" max="7" width="8" customWidth="1"/>
    <col min="8" max="8" width="8" bestFit="1" customWidth="1"/>
    <col min="9" max="9" width="39" customWidth="1"/>
    <col min="10" max="10" width="11.5703125" bestFit="1" customWidth="1"/>
    <col min="11" max="11" width="12.5703125" bestFit="1" customWidth="1"/>
  </cols>
  <sheetData>
    <row r="1" spans="1:19" ht="21" x14ac:dyDescent="0.25">
      <c r="A1" s="177" t="s">
        <v>16</v>
      </c>
      <c r="B1" s="178"/>
      <c r="C1" s="178"/>
      <c r="D1" s="178"/>
      <c r="E1" s="178"/>
      <c r="F1" s="191"/>
      <c r="G1" s="11"/>
    </row>
    <row r="2" spans="1:19" ht="19.5" thickBot="1" x14ac:dyDescent="0.3">
      <c r="A2" s="23"/>
      <c r="B2" s="24"/>
      <c r="C2" s="32" t="s">
        <v>66</v>
      </c>
      <c r="D2" s="192"/>
      <c r="E2" s="192"/>
      <c r="F2" s="25"/>
    </row>
    <row r="3" spans="1:19" ht="18" thickBot="1" x14ac:dyDescent="0.35">
      <c r="A3" s="9" t="s">
        <v>6</v>
      </c>
      <c r="B3" s="2" t="s">
        <v>5</v>
      </c>
      <c r="C3" s="2" t="s">
        <v>7</v>
      </c>
      <c r="D3" s="6" t="s">
        <v>9</v>
      </c>
      <c r="E3" s="6" t="s">
        <v>10</v>
      </c>
      <c r="F3" s="6" t="s">
        <v>11</v>
      </c>
    </row>
    <row r="4" spans="1:19" ht="15.75" thickBot="1" x14ac:dyDescent="0.3">
      <c r="A4" s="78">
        <v>43739</v>
      </c>
      <c r="B4" s="79"/>
      <c r="C4" s="80" t="s">
        <v>67</v>
      </c>
      <c r="D4" s="81"/>
      <c r="E4" s="82"/>
      <c r="F4" s="83">
        <v>6444.33</v>
      </c>
      <c r="G4" s="26"/>
      <c r="H4" s="1"/>
      <c r="I4" s="1"/>
      <c r="J4" s="38"/>
      <c r="K4" s="1"/>
      <c r="L4" s="1"/>
      <c r="M4" s="1"/>
      <c r="N4" s="1"/>
      <c r="O4" s="1"/>
      <c r="P4" s="1"/>
      <c r="Q4" s="1"/>
      <c r="R4" s="1"/>
    </row>
    <row r="5" spans="1:19" x14ac:dyDescent="0.25">
      <c r="A5" s="75">
        <v>43760</v>
      </c>
      <c r="B5" s="76" t="s">
        <v>68</v>
      </c>
      <c r="C5" s="4" t="s">
        <v>69</v>
      </c>
      <c r="D5" s="7">
        <v>50.1</v>
      </c>
      <c r="E5" s="7"/>
      <c r="F5" s="12">
        <f>F4+E5-D5</f>
        <v>6394.23</v>
      </c>
      <c r="G5" s="26"/>
      <c r="H5" s="1"/>
      <c r="I5" s="1"/>
      <c r="J5" s="38"/>
      <c r="K5" s="1"/>
      <c r="L5" s="1"/>
      <c r="M5" s="1"/>
      <c r="N5" s="1"/>
      <c r="O5" s="1"/>
      <c r="P5" s="1"/>
      <c r="Q5" s="1"/>
      <c r="R5" s="1"/>
      <c r="S5" s="1"/>
    </row>
    <row r="6" spans="1:19" ht="15.75" customHeight="1" x14ac:dyDescent="0.25">
      <c r="A6" s="75" t="s">
        <v>78</v>
      </c>
      <c r="B6" s="76">
        <v>4</v>
      </c>
      <c r="C6" s="115" t="s">
        <v>119</v>
      </c>
      <c r="D6" s="105"/>
      <c r="E6" s="105">
        <v>500</v>
      </c>
      <c r="F6" s="12">
        <f t="shared" ref="F6:F28" si="0">F5+E6-D6</f>
        <v>6894.23</v>
      </c>
      <c r="H6" s="77"/>
      <c r="I6" s="77"/>
      <c r="J6" s="77"/>
    </row>
    <row r="7" spans="1:19" x14ac:dyDescent="0.25">
      <c r="A7" s="46">
        <v>43777</v>
      </c>
      <c r="B7" s="18" t="s">
        <v>80</v>
      </c>
      <c r="C7" s="34" t="s">
        <v>81</v>
      </c>
      <c r="D7" s="105">
        <v>2091.0100000000002</v>
      </c>
      <c r="E7" s="105"/>
      <c r="F7" s="12">
        <f t="shared" si="0"/>
        <v>4803.2199999999993</v>
      </c>
      <c r="H7" s="77"/>
      <c r="I7" s="77"/>
      <c r="J7" s="77"/>
      <c r="K7" s="77"/>
    </row>
    <row r="8" spans="1:19" x14ac:dyDescent="0.25">
      <c r="A8" s="95">
        <v>43791</v>
      </c>
      <c r="B8" s="18" t="s">
        <v>79</v>
      </c>
      <c r="C8" s="103" t="s">
        <v>75</v>
      </c>
      <c r="D8" s="105">
        <v>31.4</v>
      </c>
      <c r="E8" s="105"/>
      <c r="F8" s="12">
        <f t="shared" si="0"/>
        <v>4771.82</v>
      </c>
      <c r="H8" s="77"/>
      <c r="I8" s="77"/>
      <c r="J8" s="77"/>
    </row>
    <row r="9" spans="1:19" x14ac:dyDescent="0.25">
      <c r="A9" s="46">
        <v>43766</v>
      </c>
      <c r="B9" s="18" t="s">
        <v>73</v>
      </c>
      <c r="C9" s="40" t="s">
        <v>74</v>
      </c>
      <c r="D9" s="105">
        <v>8.5</v>
      </c>
      <c r="E9" s="105"/>
      <c r="F9" s="12">
        <f t="shared" si="0"/>
        <v>4763.32</v>
      </c>
      <c r="H9" s="77"/>
      <c r="I9" s="77"/>
      <c r="J9" s="77"/>
      <c r="K9" s="77"/>
    </row>
    <row r="10" spans="1:19" x14ac:dyDescent="0.25">
      <c r="A10" s="46">
        <v>43808</v>
      </c>
      <c r="B10" s="18" t="s">
        <v>53</v>
      </c>
      <c r="C10" s="40" t="s">
        <v>95</v>
      </c>
      <c r="D10" s="124"/>
      <c r="E10" s="124">
        <v>20</v>
      </c>
      <c r="F10" s="12">
        <f t="shared" si="0"/>
        <v>4783.32</v>
      </c>
      <c r="H10" s="77"/>
      <c r="I10" s="77"/>
      <c r="J10" s="77"/>
      <c r="K10" s="77"/>
    </row>
    <row r="11" spans="1:19" x14ac:dyDescent="0.25">
      <c r="A11" s="46">
        <v>43788</v>
      </c>
      <c r="B11" s="18" t="s">
        <v>53</v>
      </c>
      <c r="C11" s="34" t="s">
        <v>97</v>
      </c>
      <c r="D11" s="124"/>
      <c r="E11" s="124">
        <v>50</v>
      </c>
      <c r="F11" s="12">
        <f t="shared" si="0"/>
        <v>4833.32</v>
      </c>
      <c r="H11" s="77"/>
      <c r="I11" s="77"/>
      <c r="J11" s="77"/>
      <c r="K11" s="77"/>
    </row>
    <row r="12" spans="1:19" x14ac:dyDescent="0.25">
      <c r="A12" s="46">
        <v>43808</v>
      </c>
      <c r="B12" s="18" t="s">
        <v>84</v>
      </c>
      <c r="C12" s="34" t="s">
        <v>88</v>
      </c>
      <c r="D12" s="105">
        <v>20</v>
      </c>
      <c r="E12" s="105"/>
      <c r="F12" s="12">
        <f t="shared" si="0"/>
        <v>4813.32</v>
      </c>
      <c r="H12" s="77"/>
      <c r="I12" s="77"/>
      <c r="J12" s="77"/>
      <c r="K12" s="77"/>
    </row>
    <row r="13" spans="1:19" x14ac:dyDescent="0.25">
      <c r="A13" s="46">
        <v>43808</v>
      </c>
      <c r="B13" s="18" t="s">
        <v>85</v>
      </c>
      <c r="C13" s="34" t="s">
        <v>87</v>
      </c>
      <c r="D13" s="105">
        <v>20</v>
      </c>
      <c r="E13" s="105"/>
      <c r="F13" s="12">
        <f t="shared" si="0"/>
        <v>4793.32</v>
      </c>
      <c r="H13" s="77"/>
      <c r="I13" s="77"/>
      <c r="J13" s="77"/>
      <c r="K13" s="77"/>
    </row>
    <row r="14" spans="1:19" x14ac:dyDescent="0.25">
      <c r="A14" s="10">
        <v>43838</v>
      </c>
      <c r="B14" s="18" t="s">
        <v>86</v>
      </c>
      <c r="C14" s="40" t="s">
        <v>91</v>
      </c>
      <c r="D14" s="124">
        <v>19.399999999999999</v>
      </c>
      <c r="E14" s="124"/>
      <c r="F14" s="12">
        <f t="shared" si="0"/>
        <v>4773.92</v>
      </c>
      <c r="H14" s="77"/>
      <c r="I14" s="77"/>
      <c r="J14" s="77"/>
      <c r="K14" s="77"/>
    </row>
    <row r="15" spans="1:19" x14ac:dyDescent="0.25">
      <c r="A15" s="10">
        <v>43838</v>
      </c>
      <c r="B15" s="18" t="s">
        <v>89</v>
      </c>
      <c r="C15" s="40" t="s">
        <v>104</v>
      </c>
      <c r="D15" s="124">
        <v>140</v>
      </c>
      <c r="E15" s="124"/>
      <c r="F15" s="12">
        <f t="shared" si="0"/>
        <v>4633.92</v>
      </c>
      <c r="H15" s="77"/>
      <c r="I15" s="77"/>
      <c r="J15" s="77"/>
      <c r="K15" s="77"/>
    </row>
    <row r="16" spans="1:19" x14ac:dyDescent="0.25">
      <c r="A16" s="10">
        <v>43838</v>
      </c>
      <c r="B16" s="18" t="s">
        <v>90</v>
      </c>
      <c r="C16" s="40" t="s">
        <v>92</v>
      </c>
      <c r="D16" s="105">
        <v>49.5</v>
      </c>
      <c r="E16" s="105"/>
      <c r="F16" s="12">
        <f t="shared" si="0"/>
        <v>4584.42</v>
      </c>
      <c r="H16" s="77"/>
      <c r="I16" s="77"/>
      <c r="J16" s="77"/>
      <c r="K16" s="77"/>
    </row>
    <row r="17" spans="1:11" x14ac:dyDescent="0.25">
      <c r="A17" s="10">
        <v>43838</v>
      </c>
      <c r="B17" s="18" t="s">
        <v>100</v>
      </c>
      <c r="C17" s="40" t="s">
        <v>99</v>
      </c>
      <c r="D17" s="105">
        <v>81.8</v>
      </c>
      <c r="E17" s="105"/>
      <c r="F17" s="12">
        <f t="shared" si="0"/>
        <v>4502.62</v>
      </c>
      <c r="H17" s="77"/>
      <c r="I17" s="77"/>
      <c r="J17" s="77"/>
      <c r="K17" s="77"/>
    </row>
    <row r="18" spans="1:11" x14ac:dyDescent="0.25">
      <c r="A18" s="10">
        <v>43838</v>
      </c>
      <c r="B18" s="18" t="s">
        <v>103</v>
      </c>
      <c r="C18" s="40" t="s">
        <v>105</v>
      </c>
      <c r="D18" s="105">
        <v>33.28</v>
      </c>
      <c r="E18" s="105"/>
      <c r="F18" s="12">
        <f t="shared" si="0"/>
        <v>4469.34</v>
      </c>
      <c r="H18" s="77"/>
      <c r="I18" s="77"/>
      <c r="J18" s="77"/>
      <c r="K18" s="77"/>
    </row>
    <row r="19" spans="1:11" x14ac:dyDescent="0.25">
      <c r="A19" s="46">
        <v>43841</v>
      </c>
      <c r="B19" s="18" t="s">
        <v>108</v>
      </c>
      <c r="C19" s="34" t="s">
        <v>106</v>
      </c>
      <c r="D19" s="124">
        <v>10</v>
      </c>
      <c r="E19" s="124"/>
      <c r="F19" s="12">
        <f t="shared" si="0"/>
        <v>4459.34</v>
      </c>
      <c r="H19" s="77"/>
      <c r="I19" s="77"/>
      <c r="J19" s="77"/>
      <c r="K19" s="77"/>
    </row>
    <row r="20" spans="1:11" x14ac:dyDescent="0.25">
      <c r="A20" s="46">
        <v>43841</v>
      </c>
      <c r="B20" s="18" t="s">
        <v>109</v>
      </c>
      <c r="C20" s="34" t="s">
        <v>107</v>
      </c>
      <c r="D20" s="124">
        <v>25</v>
      </c>
      <c r="E20" s="124"/>
      <c r="F20" s="12">
        <f t="shared" si="0"/>
        <v>4434.34</v>
      </c>
      <c r="H20" s="77"/>
      <c r="I20" s="77"/>
      <c r="J20" s="77"/>
      <c r="K20" s="77"/>
    </row>
    <row r="21" spans="1:11" x14ac:dyDescent="0.25">
      <c r="A21" s="46">
        <v>43889</v>
      </c>
      <c r="B21" s="49" t="s">
        <v>110</v>
      </c>
      <c r="C21" s="40" t="s">
        <v>112</v>
      </c>
      <c r="D21" s="105">
        <v>66.62</v>
      </c>
      <c r="E21" s="105"/>
      <c r="F21" s="12">
        <f t="shared" si="0"/>
        <v>4367.72</v>
      </c>
      <c r="H21" s="77"/>
      <c r="I21" s="77"/>
      <c r="J21" s="77"/>
      <c r="K21" s="77"/>
    </row>
    <row r="22" spans="1:11" x14ac:dyDescent="0.25">
      <c r="A22" s="46">
        <v>43889</v>
      </c>
      <c r="B22" s="49" t="s">
        <v>111</v>
      </c>
      <c r="C22" s="40" t="s">
        <v>113</v>
      </c>
      <c r="D22" s="105">
        <v>86.4</v>
      </c>
      <c r="E22" s="105"/>
      <c r="F22" s="12">
        <f t="shared" si="0"/>
        <v>4281.3200000000006</v>
      </c>
      <c r="G22" s="26"/>
      <c r="H22" s="77"/>
      <c r="I22" s="77"/>
      <c r="J22" s="77"/>
      <c r="K22" s="77"/>
    </row>
    <row r="23" spans="1:11" x14ac:dyDescent="0.25">
      <c r="A23" s="10">
        <v>43908</v>
      </c>
      <c r="B23" s="18" t="s">
        <v>115</v>
      </c>
      <c r="C23" s="34" t="s">
        <v>118</v>
      </c>
      <c r="D23" s="124">
        <v>10</v>
      </c>
      <c r="E23" s="124"/>
      <c r="F23" s="12">
        <f t="shared" si="0"/>
        <v>4271.3200000000006</v>
      </c>
      <c r="G23" s="1"/>
      <c r="H23" s="77"/>
      <c r="I23" s="77"/>
      <c r="J23" s="77"/>
      <c r="K23" s="77"/>
    </row>
    <row r="24" spans="1:11" x14ac:dyDescent="0.25">
      <c r="A24" s="46">
        <v>43950</v>
      </c>
      <c r="B24" s="18" t="s">
        <v>116</v>
      </c>
      <c r="C24" s="34" t="s">
        <v>117</v>
      </c>
      <c r="D24" s="124">
        <v>25</v>
      </c>
      <c r="E24" s="124"/>
      <c r="F24" s="12">
        <f t="shared" si="0"/>
        <v>4246.3200000000006</v>
      </c>
      <c r="G24" s="1"/>
      <c r="H24" s="77"/>
      <c r="I24" s="77"/>
      <c r="J24" s="77"/>
      <c r="K24" s="77"/>
    </row>
    <row r="25" spans="1:11" x14ac:dyDescent="0.25">
      <c r="A25" s="46">
        <v>44021</v>
      </c>
      <c r="B25" s="49" t="s">
        <v>121</v>
      </c>
      <c r="C25" s="40" t="s">
        <v>122</v>
      </c>
      <c r="D25" s="105">
        <v>36</v>
      </c>
      <c r="E25" s="105"/>
      <c r="F25" s="12">
        <f t="shared" si="0"/>
        <v>4210.3200000000006</v>
      </c>
      <c r="G25" s="1"/>
      <c r="H25" s="77"/>
      <c r="I25" s="77"/>
      <c r="J25" s="77"/>
      <c r="K25" s="77"/>
    </row>
    <row r="26" spans="1:11" x14ac:dyDescent="0.25">
      <c r="A26" s="10">
        <v>44095</v>
      </c>
      <c r="B26" s="49" t="s">
        <v>125</v>
      </c>
      <c r="C26" s="15" t="s">
        <v>123</v>
      </c>
      <c r="D26" s="129">
        <v>37.06</v>
      </c>
      <c r="E26" s="129"/>
      <c r="F26" s="12">
        <f t="shared" si="0"/>
        <v>4173.26</v>
      </c>
      <c r="G26" s="1"/>
      <c r="H26" s="77"/>
      <c r="I26" s="77"/>
      <c r="J26" s="77"/>
      <c r="K26" s="77"/>
    </row>
    <row r="27" spans="1:11" x14ac:dyDescent="0.25">
      <c r="A27" s="10">
        <v>44104</v>
      </c>
      <c r="B27" s="49">
        <v>800051</v>
      </c>
      <c r="C27" s="1" t="s">
        <v>127</v>
      </c>
      <c r="D27" s="105">
        <v>0</v>
      </c>
      <c r="E27" s="130">
        <v>33.28</v>
      </c>
      <c r="F27" s="12">
        <f t="shared" si="0"/>
        <v>4206.54</v>
      </c>
      <c r="G27" s="1"/>
      <c r="H27" s="77"/>
      <c r="I27" s="77"/>
      <c r="J27" s="77"/>
    </row>
    <row r="28" spans="1:11" x14ac:dyDescent="0.25">
      <c r="A28" s="10">
        <v>44104</v>
      </c>
      <c r="B28" s="49">
        <v>800075</v>
      </c>
      <c r="C28" s="1" t="s">
        <v>130</v>
      </c>
      <c r="D28" s="105">
        <v>0</v>
      </c>
      <c r="E28" s="130">
        <v>25</v>
      </c>
      <c r="F28" s="12">
        <f t="shared" si="0"/>
        <v>4231.54</v>
      </c>
      <c r="G28" s="1"/>
      <c r="H28" s="77"/>
      <c r="I28" s="77"/>
      <c r="J28" s="77"/>
    </row>
    <row r="29" spans="1:11" ht="15.75" thickBot="1" x14ac:dyDescent="0.3">
      <c r="A29" s="14"/>
      <c r="B29" s="30"/>
      <c r="C29" s="31"/>
      <c r="D29" s="131"/>
      <c r="E29" s="131"/>
      <c r="F29" s="16"/>
      <c r="G29" s="1"/>
      <c r="H29" s="77"/>
      <c r="I29" s="77"/>
      <c r="J29" s="77"/>
    </row>
    <row r="30" spans="1:11" x14ac:dyDescent="0.25">
      <c r="A30" s="35"/>
      <c r="B30" s="36"/>
      <c r="C30" s="1"/>
      <c r="D30" s="1"/>
      <c r="E30" s="1"/>
      <c r="H30" s="77"/>
      <c r="I30" s="77"/>
      <c r="J30" s="77"/>
    </row>
    <row r="31" spans="1:11" ht="15.75" thickBot="1" x14ac:dyDescent="0.3">
      <c r="H31" s="77"/>
      <c r="I31" s="77"/>
      <c r="J31" s="77"/>
    </row>
    <row r="32" spans="1:11" x14ac:dyDescent="0.25">
      <c r="A32" s="43" t="s">
        <v>24</v>
      </c>
      <c r="B32" s="97" t="s">
        <v>22</v>
      </c>
      <c r="C32" s="97" t="s">
        <v>21</v>
      </c>
      <c r="D32" s="122" t="s">
        <v>6</v>
      </c>
      <c r="H32" s="77"/>
      <c r="I32" s="77"/>
      <c r="J32" s="77"/>
    </row>
    <row r="33" spans="1:4" ht="36" customHeight="1" x14ac:dyDescent="0.25">
      <c r="A33" s="44" t="s">
        <v>25</v>
      </c>
      <c r="B33" s="33" t="s">
        <v>18</v>
      </c>
      <c r="C33" s="99"/>
      <c r="D33" s="98"/>
    </row>
    <row r="34" spans="1:4" ht="36" customHeight="1" x14ac:dyDescent="0.25">
      <c r="A34" s="44" t="s">
        <v>26</v>
      </c>
      <c r="B34" s="33" t="s">
        <v>19</v>
      </c>
      <c r="C34" s="99"/>
      <c r="D34" s="98"/>
    </row>
    <row r="35" spans="1:4" ht="36" customHeight="1" x14ac:dyDescent="0.25"/>
  </sheetData>
  <mergeCells count="2">
    <mergeCell ref="A1:F1"/>
    <mergeCell ref="D2:E2"/>
  </mergeCells>
  <phoneticPr fontId="16" type="noConversion"/>
  <pageMargins left="0.51181102362204722" right="0.51181102362204722" top="0.7480314960629921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topLeftCell="B1" workbookViewId="0">
      <selection activeCell="F18" sqref="F18"/>
    </sheetView>
  </sheetViews>
  <sheetFormatPr defaultRowHeight="15" x14ac:dyDescent="0.25"/>
  <cols>
    <col min="1" max="1" width="13.5703125" bestFit="1" customWidth="1"/>
    <col min="2" max="2" width="14" bestFit="1" customWidth="1"/>
    <col min="3" max="3" width="55" bestFit="1" customWidth="1"/>
    <col min="6" max="6" width="11" bestFit="1" customWidth="1"/>
  </cols>
  <sheetData>
    <row r="1" spans="1:18" ht="21.75" thickBot="1" x14ac:dyDescent="0.3">
      <c r="A1" s="177" t="s">
        <v>1</v>
      </c>
      <c r="B1" s="178"/>
      <c r="C1" s="178"/>
      <c r="D1" s="178"/>
      <c r="E1" s="178"/>
      <c r="F1" s="191"/>
    </row>
    <row r="2" spans="1:18" ht="19.5" thickBot="1" x14ac:dyDescent="0.3">
      <c r="A2" s="179" t="s">
        <v>136</v>
      </c>
      <c r="B2" s="180"/>
      <c r="C2" s="180"/>
      <c r="D2" s="180"/>
      <c r="E2" s="180"/>
      <c r="F2" s="184"/>
      <c r="H2" s="164">
        <v>20</v>
      </c>
      <c r="I2" s="165">
        <v>10</v>
      </c>
      <c r="J2" s="165">
        <v>5</v>
      </c>
      <c r="K2" s="165">
        <v>1</v>
      </c>
      <c r="L2" s="166">
        <v>0.5</v>
      </c>
      <c r="M2" s="166">
        <v>0.2</v>
      </c>
      <c r="N2" s="166">
        <v>0.1</v>
      </c>
      <c r="O2" s="166">
        <v>0.05</v>
      </c>
      <c r="P2" s="166">
        <v>0.02</v>
      </c>
      <c r="Q2" s="166">
        <v>0.01</v>
      </c>
      <c r="R2" s="167" t="s">
        <v>124</v>
      </c>
    </row>
    <row r="3" spans="1:18" ht="18" thickBot="1" x14ac:dyDescent="0.35">
      <c r="A3" s="9" t="s">
        <v>6</v>
      </c>
      <c r="B3" s="2" t="s">
        <v>5</v>
      </c>
      <c r="C3" s="2" t="s">
        <v>7</v>
      </c>
      <c r="D3" s="6" t="s">
        <v>9</v>
      </c>
      <c r="E3" s="6" t="s">
        <v>10</v>
      </c>
      <c r="F3" s="6" t="s">
        <v>11</v>
      </c>
      <c r="H3" s="168">
        <v>1</v>
      </c>
      <c r="I3" s="169">
        <v>1</v>
      </c>
      <c r="J3" s="169">
        <v>1</v>
      </c>
      <c r="K3" s="169">
        <v>9</v>
      </c>
      <c r="L3" s="169">
        <v>8</v>
      </c>
      <c r="M3" s="169">
        <v>18</v>
      </c>
      <c r="N3" s="170">
        <v>7</v>
      </c>
      <c r="O3" s="170">
        <v>12</v>
      </c>
      <c r="P3" s="170">
        <v>9</v>
      </c>
      <c r="Q3" s="170">
        <v>8</v>
      </c>
      <c r="R3" s="171">
        <f t="shared" ref="R3:R9" si="0">$H$2*H3+I3*$I$2+J3*$J$2+K3*$K$2+L3*$L$2+M3*$M$2+N3*$N$2+O3*$O$2+P3*$P$2+Q3*$Q$2</f>
        <v>53.160000000000004</v>
      </c>
    </row>
    <row r="4" spans="1:18" x14ac:dyDescent="0.25">
      <c r="A4" s="158">
        <v>43739</v>
      </c>
      <c r="B4" s="159"/>
      <c r="C4" s="160" t="s">
        <v>70</v>
      </c>
      <c r="D4" s="161"/>
      <c r="E4" s="161"/>
      <c r="F4" s="162">
        <v>53.16</v>
      </c>
      <c r="H4" s="168">
        <v>1</v>
      </c>
      <c r="I4" s="169">
        <v>1</v>
      </c>
      <c r="J4" s="169">
        <v>1</v>
      </c>
      <c r="K4" s="169">
        <v>13</v>
      </c>
      <c r="L4" s="169">
        <v>8</v>
      </c>
      <c r="M4" s="169">
        <v>18</v>
      </c>
      <c r="N4" s="170">
        <v>7</v>
      </c>
      <c r="O4" s="170">
        <v>12</v>
      </c>
      <c r="P4" s="170">
        <v>9</v>
      </c>
      <c r="Q4" s="170">
        <v>8</v>
      </c>
      <c r="R4" s="171">
        <f t="shared" si="0"/>
        <v>57.160000000000004</v>
      </c>
    </row>
    <row r="5" spans="1:18" x14ac:dyDescent="0.25">
      <c r="A5" s="47">
        <v>43739</v>
      </c>
      <c r="B5" s="49" t="s">
        <v>53</v>
      </c>
      <c r="C5" s="40" t="s">
        <v>82</v>
      </c>
      <c r="D5" s="105"/>
      <c r="E5" s="105">
        <v>4</v>
      </c>
      <c r="F5" s="21">
        <f>F4+E5-D5</f>
        <v>57.16</v>
      </c>
      <c r="H5" s="168">
        <v>1</v>
      </c>
      <c r="I5" s="169">
        <v>0</v>
      </c>
      <c r="J5" s="170">
        <v>0</v>
      </c>
      <c r="K5" s="170">
        <v>9</v>
      </c>
      <c r="L5" s="170">
        <v>4</v>
      </c>
      <c r="M5" s="170">
        <v>3</v>
      </c>
      <c r="N5" s="170">
        <v>3</v>
      </c>
      <c r="O5" s="170">
        <v>3</v>
      </c>
      <c r="P5" s="170">
        <v>4</v>
      </c>
      <c r="Q5" s="170">
        <v>3</v>
      </c>
      <c r="R5" s="171">
        <f t="shared" si="0"/>
        <v>32.160000000000004</v>
      </c>
    </row>
    <row r="6" spans="1:18" x14ac:dyDescent="0.25">
      <c r="A6" s="47">
        <v>43766</v>
      </c>
      <c r="B6" s="49" t="s">
        <v>72</v>
      </c>
      <c r="C6" s="40" t="s">
        <v>71</v>
      </c>
      <c r="D6" s="105">
        <v>25</v>
      </c>
      <c r="E6" s="105"/>
      <c r="F6" s="21">
        <f t="shared" ref="F6:F14" si="1">F5+E6-D6</f>
        <v>32.159999999999997</v>
      </c>
      <c r="H6" s="168">
        <v>1</v>
      </c>
      <c r="I6" s="169">
        <v>0</v>
      </c>
      <c r="J6" s="170">
        <v>0</v>
      </c>
      <c r="K6" s="170">
        <v>12</v>
      </c>
      <c r="L6" s="170">
        <v>4</v>
      </c>
      <c r="M6" s="170">
        <v>4</v>
      </c>
      <c r="N6" s="170">
        <v>3</v>
      </c>
      <c r="O6" s="170">
        <v>3</v>
      </c>
      <c r="P6" s="170">
        <v>4</v>
      </c>
      <c r="Q6" s="170">
        <v>3</v>
      </c>
      <c r="R6" s="171">
        <f t="shared" si="0"/>
        <v>35.359999999999992</v>
      </c>
    </row>
    <row r="7" spans="1:18" x14ac:dyDescent="0.25">
      <c r="A7" s="47">
        <v>43766</v>
      </c>
      <c r="B7" s="18" t="s">
        <v>53</v>
      </c>
      <c r="C7" s="40" t="s">
        <v>93</v>
      </c>
      <c r="D7" s="105"/>
      <c r="E7" s="105">
        <v>3.2</v>
      </c>
      <c r="F7" s="21">
        <f t="shared" si="1"/>
        <v>35.36</v>
      </c>
      <c r="H7" s="168">
        <v>1</v>
      </c>
      <c r="I7" s="169">
        <v>0</v>
      </c>
      <c r="J7" s="170">
        <v>0</v>
      </c>
      <c r="K7" s="170">
        <v>13</v>
      </c>
      <c r="L7" s="170">
        <v>4</v>
      </c>
      <c r="M7" s="170">
        <v>4</v>
      </c>
      <c r="N7" s="170">
        <v>3</v>
      </c>
      <c r="O7" s="170">
        <v>3</v>
      </c>
      <c r="P7" s="170">
        <v>4</v>
      </c>
      <c r="Q7" s="170">
        <v>3</v>
      </c>
      <c r="R7" s="171">
        <f t="shared" si="0"/>
        <v>36.359999999999992</v>
      </c>
    </row>
    <row r="8" spans="1:18" x14ac:dyDescent="0.25">
      <c r="A8" s="47">
        <v>43808</v>
      </c>
      <c r="B8" s="18" t="s">
        <v>53</v>
      </c>
      <c r="C8" s="40" t="s">
        <v>94</v>
      </c>
      <c r="D8" s="105"/>
      <c r="E8" s="105">
        <v>1</v>
      </c>
      <c r="F8" s="21">
        <f t="shared" si="1"/>
        <v>36.36</v>
      </c>
      <c r="H8" s="168">
        <v>1</v>
      </c>
      <c r="I8" s="169">
        <v>0</v>
      </c>
      <c r="J8" s="170">
        <v>1</v>
      </c>
      <c r="K8" s="170">
        <v>10</v>
      </c>
      <c r="L8" s="170">
        <v>4</v>
      </c>
      <c r="M8" s="170">
        <v>4</v>
      </c>
      <c r="N8" s="170">
        <v>3</v>
      </c>
      <c r="O8" s="170">
        <v>3</v>
      </c>
      <c r="P8" s="170">
        <v>4</v>
      </c>
      <c r="Q8" s="170">
        <v>3</v>
      </c>
      <c r="R8" s="171">
        <f t="shared" si="0"/>
        <v>38.359999999999992</v>
      </c>
    </row>
    <row r="9" spans="1:18" x14ac:dyDescent="0.25">
      <c r="A9" s="47">
        <v>43808</v>
      </c>
      <c r="B9" s="49" t="s">
        <v>53</v>
      </c>
      <c r="C9" s="34" t="s">
        <v>95</v>
      </c>
      <c r="D9" s="124"/>
      <c r="E9" s="124">
        <v>2</v>
      </c>
      <c r="F9" s="21">
        <f t="shared" si="1"/>
        <v>38.36</v>
      </c>
      <c r="H9" s="168">
        <v>1</v>
      </c>
      <c r="I9" s="170">
        <v>0</v>
      </c>
      <c r="J9" s="172">
        <v>1</v>
      </c>
      <c r="K9" s="170">
        <v>10</v>
      </c>
      <c r="L9" s="170">
        <v>8</v>
      </c>
      <c r="M9" s="170">
        <v>9</v>
      </c>
      <c r="N9" s="170">
        <v>5</v>
      </c>
      <c r="O9" s="170">
        <v>7</v>
      </c>
      <c r="P9" s="170">
        <v>6</v>
      </c>
      <c r="Q9" s="170">
        <v>6</v>
      </c>
      <c r="R9" s="171">
        <f t="shared" si="0"/>
        <v>41.83</v>
      </c>
    </row>
    <row r="10" spans="1:18" x14ac:dyDescent="0.25">
      <c r="A10" s="47">
        <v>43788</v>
      </c>
      <c r="B10" s="18" t="s">
        <v>53</v>
      </c>
      <c r="C10" s="34" t="s">
        <v>97</v>
      </c>
      <c r="D10" s="124"/>
      <c r="E10" s="124">
        <v>3.47</v>
      </c>
      <c r="F10" s="21">
        <f t="shared" si="1"/>
        <v>41.83</v>
      </c>
      <c r="H10" s="168">
        <v>1</v>
      </c>
      <c r="I10" s="170">
        <v>0</v>
      </c>
      <c r="J10" s="172">
        <v>1</v>
      </c>
      <c r="K10" s="170">
        <v>8</v>
      </c>
      <c r="L10" s="170">
        <v>7</v>
      </c>
      <c r="M10" s="170">
        <v>9</v>
      </c>
      <c r="N10" s="170">
        <v>3</v>
      </c>
      <c r="O10" s="170">
        <v>7</v>
      </c>
      <c r="P10" s="170">
        <v>6</v>
      </c>
      <c r="Q10" s="170">
        <v>6</v>
      </c>
      <c r="R10" s="171">
        <f>$H$2*H10+I10*$I$2+J10*$J$2+K10*$K$2+L10*$L$2+M10*$M$2+N10*$N$2+O10*$O$2+P10*$P$2+Q10*$Q$2</f>
        <v>39.129999999999995</v>
      </c>
    </row>
    <row r="11" spans="1:18" x14ac:dyDescent="0.25">
      <c r="A11" s="47">
        <v>43838</v>
      </c>
      <c r="B11" s="18" t="s">
        <v>101</v>
      </c>
      <c r="C11" s="40" t="s">
        <v>102</v>
      </c>
      <c r="D11" s="105">
        <v>2.7</v>
      </c>
      <c r="E11" s="105"/>
      <c r="F11" s="21">
        <f t="shared" si="1"/>
        <v>39.129999999999995</v>
      </c>
      <c r="H11" s="168">
        <v>1</v>
      </c>
      <c r="I11" s="170">
        <v>0</v>
      </c>
      <c r="J11" s="172">
        <v>1</v>
      </c>
      <c r="K11" s="170">
        <v>14</v>
      </c>
      <c r="L11" s="170">
        <v>7</v>
      </c>
      <c r="M11" s="170">
        <v>9</v>
      </c>
      <c r="N11" s="170">
        <v>4</v>
      </c>
      <c r="O11" s="170">
        <v>7</v>
      </c>
      <c r="P11" s="170">
        <v>6</v>
      </c>
      <c r="Q11" s="170">
        <v>6</v>
      </c>
      <c r="R11" s="171">
        <f>$H$2*H11+I11*$I$2+J11*$J$2+K11*$K$2+L11*$L$2+M11*$M$2+N11*$N$2+O11*$O$2+P11*$P$2+Q11*$Q$2</f>
        <v>45.23</v>
      </c>
    </row>
    <row r="12" spans="1:18" x14ac:dyDescent="0.25">
      <c r="A12" s="47">
        <v>43841</v>
      </c>
      <c r="B12" s="41" t="s">
        <v>53</v>
      </c>
      <c r="C12" s="40" t="s">
        <v>93</v>
      </c>
      <c r="D12" s="105"/>
      <c r="E12" s="105">
        <v>6.1</v>
      </c>
      <c r="F12" s="21">
        <f t="shared" si="1"/>
        <v>45.23</v>
      </c>
      <c r="H12" s="168">
        <v>1</v>
      </c>
      <c r="I12" s="170">
        <v>1</v>
      </c>
      <c r="J12" s="172">
        <v>1</v>
      </c>
      <c r="K12" s="170">
        <v>7</v>
      </c>
      <c r="L12" s="170">
        <v>3</v>
      </c>
      <c r="M12" s="170">
        <v>4</v>
      </c>
      <c r="N12" s="170">
        <v>4</v>
      </c>
      <c r="O12" s="170">
        <v>7</v>
      </c>
      <c r="P12" s="170">
        <v>6</v>
      </c>
      <c r="Q12" s="170">
        <v>6</v>
      </c>
      <c r="R12" s="171">
        <f>$H$2*H12+I12*$I$2+J12*$J$2+K12*$K$2+L12*$L$2+M12*$M$2+N12*$N$2+O12*$O$2+P12*$P$2+Q12*$Q$2</f>
        <v>45.23</v>
      </c>
    </row>
    <row r="13" spans="1:18" x14ac:dyDescent="0.25">
      <c r="A13" s="163">
        <v>43887</v>
      </c>
      <c r="B13" s="49" t="s">
        <v>53</v>
      </c>
      <c r="C13" s="34" t="s">
        <v>114</v>
      </c>
      <c r="D13" s="124"/>
      <c r="E13" s="124">
        <v>0.5</v>
      </c>
      <c r="F13" s="21">
        <f t="shared" si="1"/>
        <v>45.73</v>
      </c>
      <c r="H13" s="168">
        <v>1</v>
      </c>
      <c r="I13" s="170">
        <v>1</v>
      </c>
      <c r="J13" s="172">
        <v>1</v>
      </c>
      <c r="K13" s="170">
        <v>7</v>
      </c>
      <c r="L13" s="170">
        <v>4</v>
      </c>
      <c r="M13" s="170">
        <v>4</v>
      </c>
      <c r="N13" s="170">
        <v>4</v>
      </c>
      <c r="O13" s="170">
        <v>7</v>
      </c>
      <c r="P13" s="170">
        <v>6</v>
      </c>
      <c r="Q13" s="170">
        <v>6</v>
      </c>
      <c r="R13" s="171">
        <f>$H$2*H13+I13*$I$2+J13*$J$2+K13*$K$2+L13*$L$2+M13*$M$2+N13*$N$2+O13*$O$2+P13*$P$2+Q13*$Q$2</f>
        <v>45.73</v>
      </c>
    </row>
    <row r="14" spans="1:18" x14ac:dyDescent="0.25">
      <c r="A14" s="47">
        <v>43892</v>
      </c>
      <c r="B14" s="49" t="s">
        <v>101</v>
      </c>
      <c r="C14" s="40" t="s">
        <v>120</v>
      </c>
      <c r="D14" s="105"/>
      <c r="E14" s="105">
        <v>16</v>
      </c>
      <c r="F14" s="21">
        <f t="shared" si="1"/>
        <v>61.73</v>
      </c>
      <c r="H14" s="168">
        <v>1</v>
      </c>
      <c r="I14" s="170">
        <v>2</v>
      </c>
      <c r="J14" s="172">
        <v>1</v>
      </c>
      <c r="K14" s="170">
        <v>13</v>
      </c>
      <c r="L14" s="170">
        <v>4</v>
      </c>
      <c r="M14" s="170">
        <v>4</v>
      </c>
      <c r="N14" s="170">
        <v>4</v>
      </c>
      <c r="O14" s="170">
        <v>7</v>
      </c>
      <c r="P14" s="170">
        <v>6</v>
      </c>
      <c r="Q14" s="170">
        <v>6</v>
      </c>
      <c r="R14" s="171">
        <f>$H$2*H14+I14*$I$2+J14*$J$2+K14*$K$2+L14*$L$2+M14*$M$2+N14*$N$2+O14*$O$2+P14*$P$2+Q14*$Q$2</f>
        <v>61.73</v>
      </c>
    </row>
    <row r="15" spans="1:18" ht="15.75" thickBot="1" x14ac:dyDescent="0.3">
      <c r="A15" s="47"/>
      <c r="B15" s="51"/>
      <c r="C15" s="34"/>
      <c r="D15" s="34"/>
      <c r="E15" s="34"/>
      <c r="F15" s="21"/>
      <c r="H15" s="39"/>
      <c r="I15" s="28"/>
      <c r="J15" s="94"/>
      <c r="K15" s="28"/>
      <c r="L15" s="28"/>
      <c r="M15" s="28"/>
      <c r="N15" s="28"/>
      <c r="O15" s="28"/>
      <c r="P15" s="28"/>
      <c r="Q15" s="28"/>
      <c r="R15" s="93"/>
    </row>
    <row r="16" spans="1:18" ht="15.75" thickBot="1" x14ac:dyDescent="0.3">
      <c r="A16" s="48"/>
      <c r="B16" s="19"/>
      <c r="C16" s="20"/>
      <c r="D16" s="20"/>
      <c r="E16" s="20"/>
      <c r="F16" s="22"/>
    </row>
    <row r="17" spans="1:4" ht="15.75" thickBot="1" x14ac:dyDescent="0.3"/>
    <row r="18" spans="1:4" ht="36" customHeight="1" x14ac:dyDescent="0.25">
      <c r="A18" s="43" t="s">
        <v>24</v>
      </c>
      <c r="B18" s="97" t="s">
        <v>22</v>
      </c>
      <c r="C18" s="97" t="s">
        <v>21</v>
      </c>
      <c r="D18" s="102" t="s">
        <v>6</v>
      </c>
    </row>
    <row r="19" spans="1:4" ht="36" customHeight="1" x14ac:dyDescent="0.25">
      <c r="A19" s="44" t="s">
        <v>25</v>
      </c>
      <c r="B19" s="33" t="s">
        <v>18</v>
      </c>
      <c r="C19" s="99"/>
      <c r="D19" s="98"/>
    </row>
    <row r="20" spans="1:4" ht="36" customHeight="1" thickBot="1" x14ac:dyDescent="0.3">
      <c r="A20" s="152" t="s">
        <v>26</v>
      </c>
      <c r="B20" s="153" t="s">
        <v>19</v>
      </c>
      <c r="C20" s="156"/>
      <c r="D20" s="157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I&amp;E</vt:lpstr>
      <vt:lpstr>Summary</vt:lpstr>
      <vt:lpstr>Balance Sheet</vt:lpstr>
      <vt:lpstr>Bank</vt:lpstr>
      <vt:lpstr>Petty Cash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Buckley</dc:creator>
  <cp:lastModifiedBy>David Buckley</cp:lastModifiedBy>
  <cp:lastPrinted>2020-12-05T10:35:20Z</cp:lastPrinted>
  <dcterms:created xsi:type="dcterms:W3CDTF">2014-12-07T19:59:58Z</dcterms:created>
  <dcterms:modified xsi:type="dcterms:W3CDTF">2020-12-06T11:23:19Z</dcterms:modified>
</cp:coreProperties>
</file>